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契約管理\00_各担当者別フォルダ\松尾\引継\03)年次\01)契約関係\01）委託業務\1.入札\9.清掃業務委託\R4~R7\05）質問回答\HP\"/>
    </mc:Choice>
  </mc:AlternateContent>
  <xr:revisionPtr revIDLastSave="0" documentId="13_ncr:1_{FF9E8E76-32C2-4471-9E93-D1ABDA185AB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日常清掃面積表表紙" sheetId="12" r:id="rId1"/>
    <sheet name="清掃回数×面積集計" sheetId="9" r:id="rId2"/>
    <sheet name="１階" sheetId="8" r:id="rId3"/>
    <sheet name="2階" sheetId="7" r:id="rId4"/>
    <sheet name="3階" sheetId="6" r:id="rId5"/>
    <sheet name="4階" sheetId="5" r:id="rId6"/>
    <sheet name="5階" sheetId="13" r:id="rId7"/>
    <sheet name="6階" sheetId="14" r:id="rId8"/>
    <sheet name="7階" sheetId="2" r:id="rId9"/>
    <sheet name="8階" sheetId="1" r:id="rId10"/>
    <sheet name="9F 塔屋階" sheetId="10" r:id="rId11"/>
    <sheet name="宿泊棟" sheetId="11" r:id="rId12"/>
    <sheet name="プレハブ" sheetId="17" r:id="rId13"/>
  </sheets>
  <externalReferences>
    <externalReference r:id="rId14"/>
  </externalReferences>
  <definedNames>
    <definedName name="_xlnm._FilterDatabase" localSheetId="4" hidden="1">'3階'!$B$1:$B$777</definedName>
    <definedName name="_xlnm.Print_Area" localSheetId="2">'１階'!$A$1:$K$417</definedName>
    <definedName name="_xlnm.Print_Area" localSheetId="3">'2階'!$A$1:$L$299</definedName>
    <definedName name="_xlnm.Print_Area" localSheetId="4">'3階'!$A$1:$K$260</definedName>
    <definedName name="_xlnm.Print_Area" localSheetId="5">'4階'!$A$1:$L$153</definedName>
    <definedName name="_xlnm.Print_Area" localSheetId="6">'5階'!$A$1:$L$149</definedName>
    <definedName name="_xlnm.Print_Area" localSheetId="7">'6階'!$A$1:$L$113</definedName>
    <definedName name="_xlnm.Print_Area" localSheetId="8">'7階'!$A$1:$L$113</definedName>
    <definedName name="_xlnm.Print_Area" localSheetId="9">'8階'!$A$1:$L$141</definedName>
    <definedName name="_xlnm.Print_Area" localSheetId="10">'9F 塔屋階'!$A$1:$L$15</definedName>
    <definedName name="_xlnm.Print_Area" localSheetId="12">プレハブ!$A$1:$K$13</definedName>
    <definedName name="_xlnm.Print_Area" localSheetId="11">宿泊棟!$A$1:$L$132</definedName>
    <definedName name="_xlnm.Print_Area" localSheetId="1">清掃回数×面積集計!$A$1:$J$36</definedName>
    <definedName name="_xlnm.Print_Area" localSheetId="0">日常清掃面積表表紙!$A$1:$C$8</definedName>
    <definedName name="_xlnm.Print_Titles" localSheetId="2">'１階'!$5:$7</definedName>
    <definedName name="_xlnm.Print_Titles" localSheetId="3">'2階'!$5:$6</definedName>
    <definedName name="_xlnm.Print_Titles" localSheetId="4">'3階'!$5:$7</definedName>
    <definedName name="_xlnm.Print_Titles" localSheetId="5">'4階'!$5:$6</definedName>
    <definedName name="_xlnm.Print_Titles" localSheetId="6">'5階'!$5:$6</definedName>
    <definedName name="_xlnm.Print_Titles" localSheetId="7">'6階'!$5:$6</definedName>
    <definedName name="_xlnm.Print_Titles" localSheetId="8">'7階'!$5:$6</definedName>
    <definedName name="_xlnm.Print_Titles" localSheetId="9">'8階'!$5:$6</definedName>
    <definedName name="_xlnm.Print_Titles" localSheetId="10">'9F 塔屋階'!$5:$6</definedName>
    <definedName name="_xlnm.Print_Titles" localSheetId="12">プレハブ!$5:$7</definedName>
    <definedName name="_xlnm.Print_Titles" localSheetId="11">宿泊棟!$5:$6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4" i="2" l="1"/>
  <c r="F85" i="2"/>
  <c r="F66" i="13" l="1"/>
  <c r="L66" i="13" s="1"/>
  <c r="J32" i="9" l="1"/>
  <c r="I32" i="9"/>
  <c r="D32" i="9"/>
  <c r="C32" i="9"/>
  <c r="I28" i="9"/>
  <c r="L82" i="11"/>
  <c r="J13" i="17"/>
  <c r="K131" i="11"/>
  <c r="E131" i="11"/>
  <c r="K119" i="11"/>
  <c r="K107" i="11"/>
  <c r="K92" i="11"/>
  <c r="E92" i="11"/>
  <c r="K69" i="11"/>
  <c r="E69" i="11"/>
  <c r="K34" i="11"/>
  <c r="E34" i="11"/>
  <c r="K128" i="1"/>
  <c r="E128" i="1"/>
  <c r="K92" i="1"/>
  <c r="E92" i="1"/>
  <c r="K74" i="1"/>
  <c r="K61" i="1"/>
  <c r="K113" i="2"/>
  <c r="K100" i="2"/>
  <c r="E100" i="2"/>
  <c r="K66" i="2"/>
  <c r="K50" i="2"/>
  <c r="K38" i="2"/>
  <c r="E38" i="2"/>
  <c r="K113" i="14"/>
  <c r="K100" i="14"/>
  <c r="K67" i="14"/>
  <c r="K53" i="14"/>
  <c r="K41" i="14"/>
  <c r="E41" i="14"/>
  <c r="K149" i="13"/>
  <c r="K136" i="13"/>
  <c r="K100" i="13"/>
  <c r="E100" i="13"/>
  <c r="K85" i="13"/>
  <c r="E85" i="13"/>
  <c r="K60" i="13"/>
  <c r="K41" i="13"/>
  <c r="E41" i="13"/>
  <c r="K153" i="5"/>
  <c r="K140" i="5"/>
  <c r="E140" i="5"/>
  <c r="K105" i="5"/>
  <c r="K82" i="5"/>
  <c r="K61" i="5"/>
  <c r="E48" i="5"/>
  <c r="K48" i="5"/>
  <c r="J260" i="6"/>
  <c r="J240" i="6"/>
  <c r="J209" i="6"/>
  <c r="J193" i="6"/>
  <c r="J185" i="6"/>
  <c r="J147" i="6"/>
  <c r="J137" i="6"/>
  <c r="D137" i="6"/>
  <c r="J41" i="6"/>
  <c r="K299" i="7"/>
  <c r="K286" i="7"/>
  <c r="K274" i="7"/>
  <c r="E274" i="7"/>
  <c r="L266" i="7"/>
  <c r="L267" i="7"/>
  <c r="L268" i="7"/>
  <c r="L269" i="7"/>
  <c r="L270" i="7"/>
  <c r="L271" i="7"/>
  <c r="K234" i="7"/>
  <c r="K218" i="7"/>
  <c r="K210" i="7"/>
  <c r="K190" i="7"/>
  <c r="E190" i="7"/>
  <c r="K173" i="7"/>
  <c r="E173" i="7"/>
  <c r="K157" i="7"/>
  <c r="K140" i="7"/>
  <c r="D126" i="7"/>
  <c r="K120" i="7"/>
  <c r="E120" i="7"/>
  <c r="K83" i="7"/>
  <c r="E83" i="7"/>
  <c r="K71" i="7"/>
  <c r="K49" i="7"/>
  <c r="E49" i="7"/>
  <c r="J417" i="8"/>
  <c r="J403" i="8"/>
  <c r="J379" i="8"/>
  <c r="D355" i="8"/>
  <c r="J189" i="8"/>
  <c r="D189" i="8"/>
  <c r="J108" i="8"/>
  <c r="D108" i="8"/>
  <c r="D79" i="8"/>
  <c r="D55" i="8"/>
  <c r="J55" i="8"/>
  <c r="E222" i="8"/>
  <c r="K222" i="8" s="1"/>
  <c r="L122" i="11"/>
  <c r="K7" i="11" l="1"/>
  <c r="J7" i="17"/>
  <c r="D13" i="17"/>
  <c r="C13" i="17"/>
  <c r="K9" i="17"/>
  <c r="E10" i="17"/>
  <c r="K10" i="17" s="1"/>
  <c r="E11" i="17"/>
  <c r="K11" i="17" s="1"/>
  <c r="E9" i="17"/>
  <c r="F38" i="13"/>
  <c r="F39" i="13"/>
  <c r="L39" i="13" s="1"/>
  <c r="F125" i="13"/>
  <c r="F126" i="13"/>
  <c r="E67" i="14"/>
  <c r="E13" i="17" l="1"/>
  <c r="K13" i="17"/>
  <c r="K7" i="17" s="1"/>
  <c r="E39" i="8"/>
  <c r="K39" i="8" s="1"/>
  <c r="E332" i="8"/>
  <c r="K332" i="8" s="1"/>
  <c r="E113" i="14"/>
  <c r="F104" i="14"/>
  <c r="F103" i="14"/>
  <c r="L103" i="14" s="1"/>
  <c r="F102" i="14"/>
  <c r="E100" i="14"/>
  <c r="D98" i="14"/>
  <c r="D97" i="14"/>
  <c r="D96" i="14"/>
  <c r="D95" i="14"/>
  <c r="D94" i="14"/>
  <c r="D93" i="14"/>
  <c r="D92" i="14"/>
  <c r="D91" i="14"/>
  <c r="L89" i="14"/>
  <c r="L88" i="14"/>
  <c r="F87" i="14"/>
  <c r="L87" i="14" s="1"/>
  <c r="L86" i="14"/>
  <c r="F84" i="14"/>
  <c r="L84" i="14" s="1"/>
  <c r="F83" i="14"/>
  <c r="F82" i="14"/>
  <c r="L82" i="14" s="1"/>
  <c r="F81" i="14"/>
  <c r="F79" i="14"/>
  <c r="L79" i="14" s="1"/>
  <c r="F78" i="14"/>
  <c r="L78" i="14" s="1"/>
  <c r="F77" i="14"/>
  <c r="F75" i="14"/>
  <c r="F74" i="14"/>
  <c r="F73" i="14"/>
  <c r="L73" i="14" s="1"/>
  <c r="F72" i="14"/>
  <c r="L71" i="14"/>
  <c r="F70" i="14"/>
  <c r="F69" i="14"/>
  <c r="F65" i="14"/>
  <c r="L65" i="14" s="1"/>
  <c r="F64" i="14"/>
  <c r="F63" i="14"/>
  <c r="L63" i="14" s="1"/>
  <c r="F62" i="14"/>
  <c r="F61" i="14"/>
  <c r="L61" i="14" s="1"/>
  <c r="F60" i="14"/>
  <c r="F59" i="14"/>
  <c r="L59" i="14" s="1"/>
  <c r="F58" i="14"/>
  <c r="L58" i="14" s="1"/>
  <c r="F57" i="14"/>
  <c r="F56" i="14"/>
  <c r="F55" i="14"/>
  <c r="E53" i="14"/>
  <c r="F47" i="14"/>
  <c r="L47" i="14" s="1"/>
  <c r="F46" i="14"/>
  <c r="F45" i="14"/>
  <c r="F44" i="14"/>
  <c r="F43" i="14"/>
  <c r="D39" i="14"/>
  <c r="D38" i="14"/>
  <c r="D37" i="14"/>
  <c r="F36" i="14"/>
  <c r="L36" i="14" s="1"/>
  <c r="F35" i="14"/>
  <c r="F34" i="14"/>
  <c r="D34" i="14"/>
  <c r="F33" i="14"/>
  <c r="F31" i="14"/>
  <c r="L31" i="14" s="1"/>
  <c r="F30" i="14"/>
  <c r="F29" i="14"/>
  <c r="L29" i="14" s="1"/>
  <c r="F28" i="14"/>
  <c r="F27" i="14"/>
  <c r="F26" i="14"/>
  <c r="L26" i="14" s="1"/>
  <c r="F25" i="14"/>
  <c r="F24" i="14"/>
  <c r="F23" i="14"/>
  <c r="F22" i="14"/>
  <c r="L22" i="14" s="1"/>
  <c r="L21" i="14"/>
  <c r="L20" i="14"/>
  <c r="F19" i="14"/>
  <c r="L19" i="14" s="1"/>
  <c r="F18" i="14"/>
  <c r="L18" i="14" s="1"/>
  <c r="F17" i="14"/>
  <c r="L17" i="14" s="1"/>
  <c r="F16" i="14"/>
  <c r="L16" i="14" s="1"/>
  <c r="F15" i="14"/>
  <c r="L15" i="14" s="1"/>
  <c r="F14" i="14"/>
  <c r="F13" i="14"/>
  <c r="L13" i="14" s="1"/>
  <c r="F12" i="14"/>
  <c r="L12" i="14" s="1"/>
  <c r="F11" i="14"/>
  <c r="L11" i="14" s="1"/>
  <c r="F10" i="14"/>
  <c r="L10" i="14" s="1"/>
  <c r="F9" i="14"/>
  <c r="L9" i="14" s="1"/>
  <c r="E149" i="13"/>
  <c r="F140" i="13"/>
  <c r="L140" i="13" s="1"/>
  <c r="F139" i="13"/>
  <c r="L139" i="13" s="1"/>
  <c r="F138" i="13"/>
  <c r="F149" i="13" s="1"/>
  <c r="E136" i="13"/>
  <c r="D134" i="13"/>
  <c r="D133" i="13"/>
  <c r="D132" i="13"/>
  <c r="D131" i="13"/>
  <c r="F131" i="13" s="1"/>
  <c r="L131" i="13" s="1"/>
  <c r="D130" i="13"/>
  <c r="D129" i="13"/>
  <c r="D128" i="13"/>
  <c r="D127" i="13"/>
  <c r="F127" i="13" s="1"/>
  <c r="L127" i="13" s="1"/>
  <c r="L126" i="13"/>
  <c r="L125" i="13"/>
  <c r="F124" i="13"/>
  <c r="L124" i="13" s="1"/>
  <c r="L123" i="13"/>
  <c r="F122" i="13"/>
  <c r="L122" i="13" s="1"/>
  <c r="L121" i="13"/>
  <c r="F119" i="13"/>
  <c r="L119" i="13" s="1"/>
  <c r="F118" i="13"/>
  <c r="L118" i="13" s="1"/>
  <c r="F117" i="13"/>
  <c r="F116" i="13"/>
  <c r="L116" i="13" s="1"/>
  <c r="F114" i="13"/>
  <c r="F113" i="13"/>
  <c r="F112" i="13"/>
  <c r="L111" i="13"/>
  <c r="F110" i="13"/>
  <c r="F109" i="13"/>
  <c r="L109" i="13" s="1"/>
  <c r="F108" i="13"/>
  <c r="L108" i="13" s="1"/>
  <c r="F107" i="13"/>
  <c r="F106" i="13"/>
  <c r="F105" i="13"/>
  <c r="F104" i="13"/>
  <c r="F103" i="13"/>
  <c r="L102" i="13"/>
  <c r="L98" i="13"/>
  <c r="F97" i="13"/>
  <c r="L96" i="13"/>
  <c r="F95" i="13"/>
  <c r="F94" i="13"/>
  <c r="F93" i="13"/>
  <c r="L93" i="13" s="1"/>
  <c r="F92" i="13"/>
  <c r="F91" i="13"/>
  <c r="L91" i="13" s="1"/>
  <c r="F90" i="13"/>
  <c r="F89" i="13"/>
  <c r="L89" i="13" s="1"/>
  <c r="F88" i="13"/>
  <c r="L88" i="13" s="1"/>
  <c r="F87" i="13"/>
  <c r="F83" i="13"/>
  <c r="L83" i="13" s="1"/>
  <c r="L82" i="13"/>
  <c r="F81" i="13"/>
  <c r="F80" i="13"/>
  <c r="F79" i="13"/>
  <c r="F78" i="13"/>
  <c r="L78" i="13" s="1"/>
  <c r="F77" i="13"/>
  <c r="L77" i="13" s="1"/>
  <c r="F76" i="13"/>
  <c r="F75" i="13"/>
  <c r="L75" i="13" s="1"/>
  <c r="F74" i="13"/>
  <c r="F73" i="13"/>
  <c r="L73" i="13" s="1"/>
  <c r="F72" i="13"/>
  <c r="F71" i="13"/>
  <c r="L71" i="13" s="1"/>
  <c r="F70" i="13"/>
  <c r="F69" i="13"/>
  <c r="L69" i="13" s="1"/>
  <c r="F68" i="13"/>
  <c r="F67" i="13"/>
  <c r="L67" i="13" s="1"/>
  <c r="F65" i="13"/>
  <c r="F64" i="13"/>
  <c r="F63" i="13"/>
  <c r="F62" i="13"/>
  <c r="E60" i="13"/>
  <c r="F54" i="13"/>
  <c r="L53" i="13"/>
  <c r="L52" i="13"/>
  <c r="L51" i="13"/>
  <c r="L50" i="13"/>
  <c r="F49" i="13"/>
  <c r="L49" i="13" s="1"/>
  <c r="F48" i="13"/>
  <c r="F47" i="13"/>
  <c r="L47" i="13" s="1"/>
  <c r="F46" i="13"/>
  <c r="F45" i="13"/>
  <c r="F44" i="13"/>
  <c r="F43" i="13"/>
  <c r="L38" i="13"/>
  <c r="D37" i="13"/>
  <c r="D36" i="13"/>
  <c r="D35" i="13"/>
  <c r="D34" i="13"/>
  <c r="D33" i="13"/>
  <c r="F32" i="13"/>
  <c r="F31" i="13"/>
  <c r="L30" i="13"/>
  <c r="D30" i="13"/>
  <c r="F29" i="13"/>
  <c r="F27" i="13"/>
  <c r="F26" i="13"/>
  <c r="L26" i="13" s="1"/>
  <c r="F25" i="13"/>
  <c r="F24" i="13"/>
  <c r="F23" i="13"/>
  <c r="L23" i="13" s="1"/>
  <c r="F22" i="13"/>
  <c r="L22" i="13" s="1"/>
  <c r="F21" i="13"/>
  <c r="F20" i="13"/>
  <c r="F19" i="13"/>
  <c r="F18" i="13"/>
  <c r="F17" i="13"/>
  <c r="L17" i="13" s="1"/>
  <c r="F16" i="13"/>
  <c r="L16" i="13" s="1"/>
  <c r="F15" i="13"/>
  <c r="F14" i="13"/>
  <c r="F13" i="13"/>
  <c r="F12" i="13"/>
  <c r="L12" i="13" s="1"/>
  <c r="F11" i="13"/>
  <c r="F10" i="13"/>
  <c r="F9" i="13"/>
  <c r="F67" i="14" l="1"/>
  <c r="F100" i="14"/>
  <c r="F53" i="14"/>
  <c r="F113" i="14"/>
  <c r="F100" i="13"/>
  <c r="F34" i="13"/>
  <c r="L34" i="13" s="1"/>
  <c r="F36" i="13"/>
  <c r="L36" i="13" s="1"/>
  <c r="L9" i="13"/>
  <c r="F33" i="13"/>
  <c r="L33" i="13" s="1"/>
  <c r="F35" i="13"/>
  <c r="L35" i="13" s="1"/>
  <c r="F37" i="13"/>
  <c r="L37" i="13" s="1"/>
  <c r="F60" i="13"/>
  <c r="L103" i="13"/>
  <c r="F136" i="13"/>
  <c r="L14" i="14"/>
  <c r="F41" i="14"/>
  <c r="L65" i="13"/>
  <c r="F85" i="13"/>
  <c r="E7" i="14"/>
  <c r="F133" i="13"/>
  <c r="L133" i="13" s="1"/>
  <c r="F130" i="13"/>
  <c r="L130" i="13" s="1"/>
  <c r="F132" i="13"/>
  <c r="L132" i="13" s="1"/>
  <c r="F134" i="13"/>
  <c r="L134" i="13" s="1"/>
  <c r="F128" i="13"/>
  <c r="L128" i="13" s="1"/>
  <c r="F129" i="13"/>
  <c r="L129" i="13" s="1"/>
  <c r="L106" i="13"/>
  <c r="L63" i="13"/>
  <c r="L20" i="13"/>
  <c r="L31" i="13"/>
  <c r="L112" i="13"/>
  <c r="L21" i="13"/>
  <c r="L43" i="13"/>
  <c r="L68" i="13"/>
  <c r="L70" i="13"/>
  <c r="L80" i="13"/>
  <c r="L97" i="13"/>
  <c r="L76" i="13"/>
  <c r="L94" i="13"/>
  <c r="K7" i="13"/>
  <c r="L11" i="13"/>
  <c r="L15" i="13"/>
  <c r="L19" i="13"/>
  <c r="L45" i="13"/>
  <c r="L72" i="13"/>
  <c r="L117" i="13"/>
  <c r="L25" i="13"/>
  <c r="L74" i="13"/>
  <c r="L87" i="13"/>
  <c r="L104" i="13"/>
  <c r="L114" i="13"/>
  <c r="E7" i="13"/>
  <c r="L27" i="13"/>
  <c r="K7" i="14"/>
  <c r="L102" i="14"/>
  <c r="L35" i="14"/>
  <c r="L57" i="14"/>
  <c r="L75" i="14"/>
  <c r="L28" i="14"/>
  <c r="L33" i="14"/>
  <c r="L45" i="14"/>
  <c r="L55" i="14"/>
  <c r="L72" i="14"/>
  <c r="L77" i="14"/>
  <c r="L81" i="14"/>
  <c r="L56" i="14"/>
  <c r="L83" i="14"/>
  <c r="L43" i="14"/>
  <c r="L76" i="14"/>
  <c r="L104" i="14"/>
  <c r="L23" i="14"/>
  <c r="L60" i="14"/>
  <c r="L62" i="14"/>
  <c r="L24" i="14"/>
  <c r="L80" i="14"/>
  <c r="L69" i="14"/>
  <c r="L25" i="14"/>
  <c r="L30" i="14"/>
  <c r="L64" i="14"/>
  <c r="L85" i="14"/>
  <c r="L27" i="14"/>
  <c r="L44" i="14"/>
  <c r="L46" i="14"/>
  <c r="L70" i="14"/>
  <c r="L74" i="14"/>
  <c r="L14" i="13"/>
  <c r="L24" i="13"/>
  <c r="L46" i="13"/>
  <c r="L48" i="13"/>
  <c r="L79" i="13"/>
  <c r="L81" i="13"/>
  <c r="L90" i="13"/>
  <c r="L110" i="13"/>
  <c r="L115" i="13"/>
  <c r="L18" i="13"/>
  <c r="L54" i="13"/>
  <c r="L92" i="13"/>
  <c r="L107" i="13"/>
  <c r="L10" i="13"/>
  <c r="L13" i="13"/>
  <c r="L29" i="13"/>
  <c r="L32" i="13"/>
  <c r="L44" i="13"/>
  <c r="L62" i="13"/>
  <c r="L64" i="13"/>
  <c r="L120" i="13"/>
  <c r="L95" i="13"/>
  <c r="L105" i="13"/>
  <c r="L113" i="13"/>
  <c r="L138" i="13"/>
  <c r="L149" i="13" s="1"/>
  <c r="F41" i="13" l="1"/>
  <c r="L85" i="13"/>
  <c r="L100" i="14"/>
  <c r="L41" i="14"/>
  <c r="L67" i="14"/>
  <c r="L53" i="14"/>
  <c r="L113" i="14"/>
  <c r="L136" i="13"/>
  <c r="L100" i="13"/>
  <c r="L60" i="13"/>
  <c r="L41" i="13"/>
  <c r="F7" i="14"/>
  <c r="F7" i="13"/>
  <c r="L7" i="13" l="1"/>
  <c r="L7" i="14"/>
  <c r="F237" i="7" l="1"/>
  <c r="E45" i="8"/>
  <c r="K45" i="8" s="1"/>
  <c r="L80" i="11"/>
  <c r="F79" i="11"/>
  <c r="L79" i="11" s="1"/>
  <c r="E90" i="6"/>
  <c r="K90" i="6" s="1"/>
  <c r="E88" i="6"/>
  <c r="E260" i="8" l="1"/>
  <c r="K260" i="8" s="1"/>
  <c r="E259" i="8"/>
  <c r="K259" i="8" s="1"/>
  <c r="E221" i="8"/>
  <c r="E340" i="8"/>
  <c r="E36" i="8"/>
  <c r="L13" i="5" l="1"/>
  <c r="L14" i="5"/>
  <c r="J28" i="9" l="1"/>
  <c r="C28" i="9"/>
  <c r="F223" i="7"/>
  <c r="L223" i="7" s="1"/>
  <c r="F212" i="7"/>
  <c r="L81" i="11"/>
  <c r="F17" i="11"/>
  <c r="L17" i="11" s="1"/>
  <c r="F18" i="11"/>
  <c r="L18" i="11" s="1"/>
  <c r="L212" i="7" l="1"/>
  <c r="F97" i="11"/>
  <c r="L97" i="11" s="1"/>
  <c r="F101" i="11"/>
  <c r="L101" i="11" s="1"/>
  <c r="F102" i="11"/>
  <c r="L102" i="11" s="1"/>
  <c r="F103" i="11"/>
  <c r="L103" i="11" s="1"/>
  <c r="F104" i="11"/>
  <c r="L104" i="11" s="1"/>
  <c r="F96" i="11"/>
  <c r="E119" i="11" l="1"/>
  <c r="E107" i="11"/>
  <c r="E74" i="1"/>
  <c r="E61" i="1"/>
  <c r="E66" i="2"/>
  <c r="E50" i="2"/>
  <c r="D240" i="6"/>
  <c r="D209" i="6"/>
  <c r="D185" i="6"/>
  <c r="E174" i="6"/>
  <c r="D147" i="6"/>
  <c r="D41" i="6"/>
  <c r="E299" i="7"/>
  <c r="E286" i="7"/>
  <c r="E210" i="7"/>
  <c r="E157" i="7"/>
  <c r="E140" i="7"/>
  <c r="E71" i="7"/>
  <c r="E7" i="11" l="1"/>
  <c r="F129" i="11"/>
  <c r="L129" i="11" s="1"/>
  <c r="D127" i="11"/>
  <c r="D126" i="11"/>
  <c r="D131" i="11" s="1"/>
  <c r="F124" i="11"/>
  <c r="L124" i="11" s="1"/>
  <c r="F123" i="11"/>
  <c r="F117" i="11"/>
  <c r="L117" i="11" s="1"/>
  <c r="D115" i="11"/>
  <c r="D114" i="11"/>
  <c r="D113" i="11"/>
  <c r="F111" i="11"/>
  <c r="L111" i="11" s="1"/>
  <c r="F110" i="11"/>
  <c r="F105" i="11"/>
  <c r="L105" i="11" s="1"/>
  <c r="D100" i="11"/>
  <c r="F100" i="11" s="1"/>
  <c r="L100" i="11" s="1"/>
  <c r="D99" i="11"/>
  <c r="F99" i="11" s="1"/>
  <c r="L99" i="11" s="1"/>
  <c r="D98" i="11"/>
  <c r="D107" i="11" s="1"/>
  <c r="L96" i="11"/>
  <c r="F95" i="11"/>
  <c r="F90" i="11"/>
  <c r="L90" i="11" s="1"/>
  <c r="D88" i="11"/>
  <c r="D87" i="11"/>
  <c r="D86" i="11"/>
  <c r="F84" i="11"/>
  <c r="L84" i="11" s="1"/>
  <c r="F83" i="11"/>
  <c r="L83" i="11" s="1"/>
  <c r="F78" i="11"/>
  <c r="L78" i="11" s="1"/>
  <c r="F77" i="11"/>
  <c r="L77" i="11" s="1"/>
  <c r="F76" i="11"/>
  <c r="L76" i="11" s="1"/>
  <c r="F75" i="11"/>
  <c r="L75" i="11" s="1"/>
  <c r="F74" i="11"/>
  <c r="L74" i="11" s="1"/>
  <c r="F73" i="11"/>
  <c r="L73" i="11" s="1"/>
  <c r="F72" i="11"/>
  <c r="F67" i="11"/>
  <c r="L67" i="11" s="1"/>
  <c r="D65" i="11"/>
  <c r="D64" i="11"/>
  <c r="D63" i="11"/>
  <c r="F61" i="11"/>
  <c r="L61" i="11" s="1"/>
  <c r="F60" i="11"/>
  <c r="L60" i="11" s="1"/>
  <c r="D59" i="11"/>
  <c r="F59" i="11" s="1"/>
  <c r="L59" i="11" s="1"/>
  <c r="F58" i="11"/>
  <c r="L58" i="11" s="1"/>
  <c r="F57" i="11"/>
  <c r="L57" i="11" s="1"/>
  <c r="F56" i="11"/>
  <c r="L56" i="11" s="1"/>
  <c r="F55" i="11"/>
  <c r="L55" i="11" s="1"/>
  <c r="D54" i="11"/>
  <c r="D69" i="11" s="1"/>
  <c r="F53" i="11"/>
  <c r="L53" i="11" s="1"/>
  <c r="F52" i="11"/>
  <c r="L52" i="11" s="1"/>
  <c r="F51" i="11"/>
  <c r="L51" i="11" s="1"/>
  <c r="F50" i="11"/>
  <c r="L50" i="11" s="1"/>
  <c r="F49" i="11"/>
  <c r="L49" i="11" s="1"/>
  <c r="F48" i="11"/>
  <c r="L48" i="11" s="1"/>
  <c r="F47" i="11"/>
  <c r="L47" i="11" s="1"/>
  <c r="F46" i="11"/>
  <c r="L46" i="11" s="1"/>
  <c r="F45" i="11"/>
  <c r="L45" i="11" s="1"/>
  <c r="F44" i="11"/>
  <c r="L44" i="11" s="1"/>
  <c r="F43" i="11"/>
  <c r="L43" i="11" s="1"/>
  <c r="F42" i="11"/>
  <c r="L42" i="11" s="1"/>
  <c r="F41" i="11"/>
  <c r="L41" i="11" s="1"/>
  <c r="F40" i="11"/>
  <c r="L40" i="11" s="1"/>
  <c r="F39" i="11"/>
  <c r="L39" i="11" s="1"/>
  <c r="F38" i="11"/>
  <c r="L38" i="11" s="1"/>
  <c r="F37" i="11"/>
  <c r="F32" i="11"/>
  <c r="L32" i="11" s="1"/>
  <c r="D30" i="11"/>
  <c r="D29" i="11"/>
  <c r="D28" i="11"/>
  <c r="D34" i="11" s="1"/>
  <c r="F26" i="11"/>
  <c r="L26" i="11" s="1"/>
  <c r="F25" i="11"/>
  <c r="L25" i="11" s="1"/>
  <c r="F24" i="11"/>
  <c r="L24" i="11" s="1"/>
  <c r="F23" i="11"/>
  <c r="L23" i="11" s="1"/>
  <c r="F22" i="11"/>
  <c r="L22" i="11" s="1"/>
  <c r="F21" i="11"/>
  <c r="L21" i="11" s="1"/>
  <c r="F20" i="11"/>
  <c r="L20" i="11" s="1"/>
  <c r="F19" i="11"/>
  <c r="L19" i="11" s="1"/>
  <c r="F16" i="11"/>
  <c r="L16" i="11" s="1"/>
  <c r="F15" i="11"/>
  <c r="L15" i="11" s="1"/>
  <c r="F14" i="11"/>
  <c r="L14" i="11" s="1"/>
  <c r="F13" i="11"/>
  <c r="L13" i="11" s="1"/>
  <c r="F12" i="11"/>
  <c r="L12" i="11" s="1"/>
  <c r="F11" i="11"/>
  <c r="L11" i="11" s="1"/>
  <c r="F10" i="11"/>
  <c r="L10" i="11" s="1"/>
  <c r="F9" i="11"/>
  <c r="F14" i="10"/>
  <c r="E14" i="10"/>
  <c r="L12" i="10"/>
  <c r="L7" i="10"/>
  <c r="K7" i="10"/>
  <c r="F7" i="10"/>
  <c r="J18" i="9"/>
  <c r="I18" i="9"/>
  <c r="D18" i="9"/>
  <c r="C18" i="9"/>
  <c r="H34" i="9"/>
  <c r="G34" i="9"/>
  <c r="F34" i="9"/>
  <c r="E34" i="9"/>
  <c r="J355" i="8"/>
  <c r="K310" i="8"/>
  <c r="K313" i="8"/>
  <c r="K314" i="8"/>
  <c r="K315" i="8"/>
  <c r="K316" i="8"/>
  <c r="K323" i="8"/>
  <c r="K325" i="8"/>
  <c r="K326" i="8"/>
  <c r="K335" i="8"/>
  <c r="K337" i="8"/>
  <c r="J287" i="8"/>
  <c r="K283" i="8"/>
  <c r="K284" i="8"/>
  <c r="J265" i="8"/>
  <c r="J249" i="8"/>
  <c r="J230" i="8"/>
  <c r="K218" i="8"/>
  <c r="J215" i="8"/>
  <c r="J200" i="8"/>
  <c r="K197" i="8"/>
  <c r="K198" i="8"/>
  <c r="J157" i="8"/>
  <c r="K112" i="8"/>
  <c r="K152" i="8"/>
  <c r="K153" i="8"/>
  <c r="K154" i="8"/>
  <c r="K155" i="8"/>
  <c r="K94" i="8"/>
  <c r="K95" i="8"/>
  <c r="K96" i="8"/>
  <c r="K97" i="8"/>
  <c r="K98" i="8"/>
  <c r="K99" i="8"/>
  <c r="K100" i="8"/>
  <c r="K101" i="8"/>
  <c r="K102" i="8"/>
  <c r="K103" i="8"/>
  <c r="K105" i="8"/>
  <c r="K106" i="8"/>
  <c r="J79" i="8"/>
  <c r="K63" i="8"/>
  <c r="K64" i="8"/>
  <c r="K65" i="8"/>
  <c r="K66" i="8"/>
  <c r="K67" i="8"/>
  <c r="K68" i="8"/>
  <c r="K69" i="8"/>
  <c r="K14" i="8"/>
  <c r="K16" i="8"/>
  <c r="K28" i="8"/>
  <c r="K36" i="8"/>
  <c r="K52" i="8"/>
  <c r="D417" i="8"/>
  <c r="E415" i="8"/>
  <c r="E414" i="8"/>
  <c r="E413" i="8"/>
  <c r="E412" i="8"/>
  <c r="E411" i="8"/>
  <c r="E410" i="8"/>
  <c r="E409" i="8"/>
  <c r="E408" i="8"/>
  <c r="E407" i="8"/>
  <c r="E406" i="8"/>
  <c r="E405" i="8"/>
  <c r="D403" i="8"/>
  <c r="E401" i="8"/>
  <c r="E400" i="8"/>
  <c r="E399" i="8"/>
  <c r="E398" i="8"/>
  <c r="E397" i="8"/>
  <c r="E396" i="8"/>
  <c r="E395" i="8"/>
  <c r="E394" i="8"/>
  <c r="E393" i="8"/>
  <c r="E392" i="8"/>
  <c r="E390" i="8"/>
  <c r="D390" i="8"/>
  <c r="D379" i="8"/>
  <c r="E377" i="8"/>
  <c r="K377" i="8" s="1"/>
  <c r="E376" i="8"/>
  <c r="E375" i="8"/>
  <c r="E374" i="8"/>
  <c r="K374" i="8" s="1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K361" i="8" s="1"/>
  <c r="E360" i="8"/>
  <c r="E359" i="8"/>
  <c r="E358" i="8"/>
  <c r="E357" i="8"/>
  <c r="E353" i="8"/>
  <c r="E352" i="8"/>
  <c r="E351" i="8"/>
  <c r="K351" i="8" s="1"/>
  <c r="E350" i="8"/>
  <c r="E349" i="8"/>
  <c r="E348" i="8"/>
  <c r="E347" i="8"/>
  <c r="E346" i="8"/>
  <c r="E345" i="8"/>
  <c r="E344" i="8"/>
  <c r="E343" i="8"/>
  <c r="E342" i="8"/>
  <c r="E341" i="8"/>
  <c r="E339" i="8"/>
  <c r="E338" i="8"/>
  <c r="E336" i="8"/>
  <c r="E334" i="8"/>
  <c r="E333" i="8"/>
  <c r="E331" i="8"/>
  <c r="E330" i="8"/>
  <c r="E329" i="8"/>
  <c r="E328" i="8"/>
  <c r="E327" i="8"/>
  <c r="E324" i="8"/>
  <c r="E322" i="8"/>
  <c r="K322" i="8" s="1"/>
  <c r="E321" i="8"/>
  <c r="K321" i="8" s="1"/>
  <c r="E320" i="8"/>
  <c r="K320" i="8" s="1"/>
  <c r="E319" i="8"/>
  <c r="E318" i="8"/>
  <c r="E317" i="8"/>
  <c r="C314" i="8"/>
  <c r="E312" i="8"/>
  <c r="E311" i="8"/>
  <c r="E309" i="8"/>
  <c r="K309" i="8" s="1"/>
  <c r="E308" i="8"/>
  <c r="E307" i="8"/>
  <c r="E306" i="8"/>
  <c r="E305" i="8"/>
  <c r="E304" i="8"/>
  <c r="E303" i="8"/>
  <c r="E302" i="8"/>
  <c r="E301" i="8"/>
  <c r="K301" i="8" s="1"/>
  <c r="E300" i="8"/>
  <c r="E299" i="8"/>
  <c r="E298" i="8"/>
  <c r="E297" i="8"/>
  <c r="E296" i="8"/>
  <c r="E295" i="8"/>
  <c r="E294" i="8"/>
  <c r="E293" i="8"/>
  <c r="E292" i="8"/>
  <c r="E291" i="8"/>
  <c r="E290" i="8"/>
  <c r="E289" i="8"/>
  <c r="E285" i="8"/>
  <c r="K285" i="8" s="1"/>
  <c r="C284" i="8"/>
  <c r="E282" i="8"/>
  <c r="K282" i="8" s="1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D265" i="8"/>
  <c r="E263" i="8"/>
  <c r="K263" i="8" s="1"/>
  <c r="E262" i="8"/>
  <c r="E261" i="8"/>
  <c r="E258" i="8"/>
  <c r="E257" i="8"/>
  <c r="E256" i="8"/>
  <c r="E255" i="8"/>
  <c r="E254" i="8"/>
  <c r="E253" i="8"/>
  <c r="E252" i="8"/>
  <c r="E251" i="8"/>
  <c r="D249" i="8"/>
  <c r="E247" i="8"/>
  <c r="K247" i="8" s="1"/>
  <c r="E246" i="8"/>
  <c r="E245" i="8"/>
  <c r="E244" i="8"/>
  <c r="E243" i="8"/>
  <c r="E242" i="8"/>
  <c r="E241" i="8"/>
  <c r="K241" i="8" s="1"/>
  <c r="E240" i="8"/>
  <c r="E239" i="8"/>
  <c r="E238" i="8"/>
  <c r="K238" i="8" s="1"/>
  <c r="E237" i="8"/>
  <c r="E236" i="8"/>
  <c r="E235" i="8"/>
  <c r="E234" i="8"/>
  <c r="E233" i="8"/>
  <c r="E232" i="8"/>
  <c r="E228" i="8"/>
  <c r="K228" i="8" s="1"/>
  <c r="E227" i="8"/>
  <c r="E226" i="8"/>
  <c r="E225" i="8"/>
  <c r="E224" i="8"/>
  <c r="E223" i="8"/>
  <c r="E220" i="8"/>
  <c r="E219" i="8"/>
  <c r="E217" i="8"/>
  <c r="D215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C198" i="8"/>
  <c r="E196" i="8"/>
  <c r="E195" i="8"/>
  <c r="E194" i="8"/>
  <c r="E193" i="8"/>
  <c r="E192" i="8"/>
  <c r="E191" i="8"/>
  <c r="E187" i="8"/>
  <c r="E186" i="8"/>
  <c r="E185" i="8"/>
  <c r="K184" i="8"/>
  <c r="K183" i="8"/>
  <c r="E182" i="8"/>
  <c r="E181" i="8"/>
  <c r="E180" i="8"/>
  <c r="K180" i="8" s="1"/>
  <c r="E179" i="8"/>
  <c r="K179" i="8" s="1"/>
  <c r="E178" i="8"/>
  <c r="E176" i="8"/>
  <c r="E175" i="8"/>
  <c r="E174" i="8"/>
  <c r="E173" i="8"/>
  <c r="E172" i="8"/>
  <c r="E171" i="8"/>
  <c r="E170" i="8"/>
  <c r="K169" i="8"/>
  <c r="E168" i="8"/>
  <c r="K168" i="8" s="1"/>
  <c r="E167" i="8"/>
  <c r="E166" i="8"/>
  <c r="E165" i="8"/>
  <c r="E164" i="8"/>
  <c r="E163" i="8"/>
  <c r="E162" i="8"/>
  <c r="E161" i="8"/>
  <c r="C160" i="8"/>
  <c r="C155" i="8"/>
  <c r="C154" i="8"/>
  <c r="C153" i="8"/>
  <c r="C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6" i="8"/>
  <c r="E135" i="8"/>
  <c r="E134" i="8"/>
  <c r="E133" i="8"/>
  <c r="E132" i="8"/>
  <c r="E131" i="8"/>
  <c r="E130" i="8"/>
  <c r="E129" i="8"/>
  <c r="E128" i="8"/>
  <c r="E127" i="8"/>
  <c r="K127" i="8" s="1"/>
  <c r="E126" i="8"/>
  <c r="E125" i="8"/>
  <c r="E124" i="8"/>
  <c r="E123" i="8"/>
  <c r="K122" i="8"/>
  <c r="E121" i="8"/>
  <c r="E120" i="8"/>
  <c r="E119" i="8"/>
  <c r="E118" i="8"/>
  <c r="E117" i="8"/>
  <c r="K117" i="8" s="1"/>
  <c r="E116" i="8"/>
  <c r="E115" i="8"/>
  <c r="E114" i="8"/>
  <c r="E113" i="8"/>
  <c r="E111" i="8"/>
  <c r="E110" i="8"/>
  <c r="K110" i="8" s="1"/>
  <c r="E104" i="8"/>
  <c r="K104" i="8" s="1"/>
  <c r="E93" i="8"/>
  <c r="K93" i="8" s="1"/>
  <c r="E92" i="8"/>
  <c r="K92" i="8" s="1"/>
  <c r="E91" i="8"/>
  <c r="K91" i="8" s="1"/>
  <c r="E90" i="8"/>
  <c r="E89" i="8"/>
  <c r="E88" i="8"/>
  <c r="K88" i="8" s="1"/>
  <c r="E87" i="8"/>
  <c r="E86" i="8"/>
  <c r="E84" i="8"/>
  <c r="E81" i="8"/>
  <c r="E77" i="8"/>
  <c r="K77" i="8" s="1"/>
  <c r="E76" i="8"/>
  <c r="K76" i="8" s="1"/>
  <c r="E75" i="8"/>
  <c r="E74" i="8"/>
  <c r="E73" i="8"/>
  <c r="E72" i="8"/>
  <c r="K72" i="8" s="1"/>
  <c r="E71" i="8"/>
  <c r="E70" i="8"/>
  <c r="C68" i="8"/>
  <c r="C67" i="8"/>
  <c r="C66" i="8"/>
  <c r="C65" i="8"/>
  <c r="C64" i="8"/>
  <c r="C63" i="8"/>
  <c r="E61" i="8"/>
  <c r="E60" i="8"/>
  <c r="E59" i="8"/>
  <c r="C58" i="8"/>
  <c r="E53" i="8"/>
  <c r="E51" i="8"/>
  <c r="E50" i="8"/>
  <c r="E49" i="8"/>
  <c r="E48" i="8"/>
  <c r="E47" i="8"/>
  <c r="E46" i="8"/>
  <c r="E44" i="8"/>
  <c r="K44" i="8" s="1"/>
  <c r="E43" i="8"/>
  <c r="E42" i="8"/>
  <c r="E41" i="8"/>
  <c r="E40" i="8"/>
  <c r="E38" i="8"/>
  <c r="E37" i="8"/>
  <c r="E35" i="8"/>
  <c r="E34" i="8"/>
  <c r="E33" i="8"/>
  <c r="E32" i="8"/>
  <c r="E31" i="8"/>
  <c r="E30" i="8"/>
  <c r="E29" i="8"/>
  <c r="E27" i="8"/>
  <c r="K27" i="8" s="1"/>
  <c r="E26" i="8"/>
  <c r="E25" i="8"/>
  <c r="E24" i="8"/>
  <c r="E23" i="8"/>
  <c r="E22" i="8"/>
  <c r="K22" i="8" s="1"/>
  <c r="E21" i="8"/>
  <c r="K21" i="8" s="1"/>
  <c r="E20" i="8"/>
  <c r="E19" i="8"/>
  <c r="E18" i="8"/>
  <c r="E17" i="8"/>
  <c r="E15" i="8"/>
  <c r="E13" i="8"/>
  <c r="E12" i="8"/>
  <c r="F119" i="11" l="1"/>
  <c r="F34" i="11"/>
  <c r="E189" i="8"/>
  <c r="D7" i="8"/>
  <c r="E355" i="8"/>
  <c r="E417" i="8"/>
  <c r="J7" i="8"/>
  <c r="E55" i="8"/>
  <c r="K357" i="8"/>
  <c r="E379" i="8"/>
  <c r="E403" i="8"/>
  <c r="F92" i="11"/>
  <c r="D92" i="11"/>
  <c r="D119" i="11"/>
  <c r="F131" i="11"/>
  <c r="E157" i="8"/>
  <c r="K81" i="8"/>
  <c r="E108" i="8"/>
  <c r="E79" i="8"/>
  <c r="K41" i="8"/>
  <c r="C17" i="9"/>
  <c r="C19" i="9" s="1"/>
  <c r="C34" i="9" s="1"/>
  <c r="C6" i="9" s="1"/>
  <c r="K369" i="8"/>
  <c r="K413" i="8"/>
  <c r="K400" i="8"/>
  <c r="K410" i="8"/>
  <c r="K397" i="8"/>
  <c r="F98" i="11"/>
  <c r="L98" i="11" s="1"/>
  <c r="K13" i="8"/>
  <c r="K18" i="8"/>
  <c r="K25" i="8"/>
  <c r="K26" i="8"/>
  <c r="K33" i="8"/>
  <c r="K34" i="8"/>
  <c r="K38" i="8"/>
  <c r="K40" i="8"/>
  <c r="K48" i="8"/>
  <c r="K49" i="8"/>
  <c r="K60" i="8"/>
  <c r="K84" i="8"/>
  <c r="K114" i="8"/>
  <c r="K115" i="8"/>
  <c r="K121" i="8"/>
  <c r="K126" i="8"/>
  <c r="K128" i="8"/>
  <c r="K135" i="8"/>
  <c r="K136" i="8"/>
  <c r="K142" i="8"/>
  <c r="K143" i="8"/>
  <c r="K150" i="8"/>
  <c r="K151" i="8"/>
  <c r="K164" i="8"/>
  <c r="K165" i="8"/>
  <c r="K174" i="8"/>
  <c r="K175" i="8"/>
  <c r="K185" i="8"/>
  <c r="K186" i="8"/>
  <c r="K192" i="8"/>
  <c r="K196" i="8"/>
  <c r="K23" i="8"/>
  <c r="K32" i="8"/>
  <c r="K37" i="8"/>
  <c r="K46" i="8"/>
  <c r="K47" i="8"/>
  <c r="K61" i="8"/>
  <c r="K73" i="8"/>
  <c r="K113" i="8"/>
  <c r="K120" i="8"/>
  <c r="K133" i="8"/>
  <c r="K134" i="8"/>
  <c r="K141" i="8"/>
  <c r="K148" i="8"/>
  <c r="K149" i="8"/>
  <c r="K162" i="8"/>
  <c r="K163" i="8"/>
  <c r="K172" i="8"/>
  <c r="K173" i="8"/>
  <c r="K181" i="8"/>
  <c r="K182" i="8"/>
  <c r="E200" i="8"/>
  <c r="K191" i="8"/>
  <c r="K195" i="8"/>
  <c r="E215" i="8"/>
  <c r="K202" i="8"/>
  <c r="K207" i="8"/>
  <c r="K24" i="8"/>
  <c r="K31" i="8"/>
  <c r="K19" i="8"/>
  <c r="K20" i="8"/>
  <c r="K29" i="8"/>
  <c r="K30" i="8"/>
  <c r="K43" i="8"/>
  <c r="K59" i="8"/>
  <c r="K70" i="8"/>
  <c r="K74" i="8"/>
  <c r="K86" i="8"/>
  <c r="K119" i="8"/>
  <c r="K125" i="8"/>
  <c r="K131" i="8"/>
  <c r="K132" i="8"/>
  <c r="K139" i="8"/>
  <c r="K140" i="8"/>
  <c r="K146" i="8"/>
  <c r="K147" i="8"/>
  <c r="K161" i="8"/>
  <c r="K170" i="8"/>
  <c r="K171" i="8"/>
  <c r="K178" i="8"/>
  <c r="K206" i="8"/>
  <c r="K15" i="8"/>
  <c r="K17" i="8"/>
  <c r="K35" i="8"/>
  <c r="K42" i="8"/>
  <c r="K50" i="8"/>
  <c r="K51" i="8"/>
  <c r="K62" i="8"/>
  <c r="K71" i="8"/>
  <c r="K75" i="8"/>
  <c r="K87" i="8"/>
  <c r="K111" i="8"/>
  <c r="K116" i="8"/>
  <c r="K118" i="8"/>
  <c r="K123" i="8"/>
  <c r="K124" i="8"/>
  <c r="K129" i="8"/>
  <c r="K130" i="8"/>
  <c r="K137" i="8"/>
  <c r="K138" i="8"/>
  <c r="K144" i="8"/>
  <c r="K145" i="8"/>
  <c r="K166" i="8"/>
  <c r="K167" i="8"/>
  <c r="K176" i="8"/>
  <c r="K177" i="8"/>
  <c r="K187" i="8"/>
  <c r="K193" i="8"/>
  <c r="K234" i="8"/>
  <c r="K269" i="8"/>
  <c r="K277" i="8"/>
  <c r="K306" i="8"/>
  <c r="K345" i="8"/>
  <c r="K392" i="8"/>
  <c r="K398" i="8"/>
  <c r="K213" i="8"/>
  <c r="K208" i="8"/>
  <c r="K225" i="8"/>
  <c r="K219" i="8"/>
  <c r="K236" i="8"/>
  <c r="K251" i="8"/>
  <c r="K256" i="8"/>
  <c r="K276" i="8"/>
  <c r="K271" i="8"/>
  <c r="K289" i="8"/>
  <c r="K348" i="8"/>
  <c r="K343" i="8"/>
  <c r="K336" i="8"/>
  <c r="K331" i="8"/>
  <c r="K312" i="8"/>
  <c r="K308" i="8"/>
  <c r="K303" i="8"/>
  <c r="K297" i="8"/>
  <c r="K292" i="8"/>
  <c r="K371" i="8"/>
  <c r="K366" i="8"/>
  <c r="K401" i="8"/>
  <c r="K396" i="8"/>
  <c r="K411" i="8"/>
  <c r="K406" i="8"/>
  <c r="E230" i="8"/>
  <c r="K227" i="8"/>
  <c r="K246" i="8"/>
  <c r="K257" i="8"/>
  <c r="E287" i="8"/>
  <c r="K290" i="8"/>
  <c r="K298" i="8"/>
  <c r="K329" i="8"/>
  <c r="K353" i="8"/>
  <c r="K376" i="8"/>
  <c r="K412" i="8"/>
  <c r="K212" i="8"/>
  <c r="K217" i="8"/>
  <c r="K224" i="8"/>
  <c r="K245" i="8"/>
  <c r="K240" i="8"/>
  <c r="K235" i="8"/>
  <c r="K262" i="8"/>
  <c r="K255" i="8"/>
  <c r="K267" i="8"/>
  <c r="K280" i="8"/>
  <c r="K275" i="8"/>
  <c r="K270" i="8"/>
  <c r="K352" i="8"/>
  <c r="K347" i="8"/>
  <c r="K342" i="8"/>
  <c r="K311" i="8"/>
  <c r="K307" i="8"/>
  <c r="K296" i="8"/>
  <c r="K291" i="8"/>
  <c r="K375" i="8"/>
  <c r="K370" i="8"/>
  <c r="K365" i="8"/>
  <c r="K359" i="8"/>
  <c r="K395" i="8"/>
  <c r="K415" i="8"/>
  <c r="K203" i="8"/>
  <c r="K211" i="8"/>
  <c r="K273" i="8"/>
  <c r="K281" i="8"/>
  <c r="K302" i="8"/>
  <c r="K318" i="8"/>
  <c r="K341" i="8"/>
  <c r="K349" i="8"/>
  <c r="K368" i="8"/>
  <c r="K210" i="8"/>
  <c r="K205" i="8"/>
  <c r="K221" i="8"/>
  <c r="K244" i="8"/>
  <c r="K239" i="8"/>
  <c r="K233" i="8"/>
  <c r="K261" i="8"/>
  <c r="K254" i="8"/>
  <c r="K279" i="8"/>
  <c r="K274" i="8"/>
  <c r="K268" i="8"/>
  <c r="K346" i="8"/>
  <c r="K340" i="8"/>
  <c r="K334" i="8"/>
  <c r="K319" i="8"/>
  <c r="K305" i="8"/>
  <c r="K300" i="8"/>
  <c r="K295" i="8"/>
  <c r="K363" i="8"/>
  <c r="K358" i="8"/>
  <c r="K399" i="8"/>
  <c r="K393" i="8"/>
  <c r="K414" i="8"/>
  <c r="K409" i="8"/>
  <c r="K194" i="8"/>
  <c r="K223" i="8"/>
  <c r="K242" i="8"/>
  <c r="K253" i="8"/>
  <c r="K294" i="8"/>
  <c r="K360" i="8"/>
  <c r="K408" i="8"/>
  <c r="K209" i="8"/>
  <c r="K204" i="8"/>
  <c r="K226" i="8"/>
  <c r="K220" i="8"/>
  <c r="K232" i="8"/>
  <c r="K243" i="8"/>
  <c r="K237" i="8"/>
  <c r="K258" i="8"/>
  <c r="K252" i="8"/>
  <c r="K278" i="8"/>
  <c r="K272" i="8"/>
  <c r="K350" i="8"/>
  <c r="K344" i="8"/>
  <c r="K333" i="8"/>
  <c r="K317" i="8"/>
  <c r="K304" i="8"/>
  <c r="K299" i="8"/>
  <c r="K293" i="8"/>
  <c r="K373" i="8"/>
  <c r="K367" i="8"/>
  <c r="K362" i="8"/>
  <c r="K407" i="8"/>
  <c r="K372" i="8"/>
  <c r="K364" i="8"/>
  <c r="K394" i="8"/>
  <c r="K405" i="8"/>
  <c r="L72" i="11"/>
  <c r="L92" i="11" s="1"/>
  <c r="K328" i="8"/>
  <c r="K324" i="8"/>
  <c r="K327" i="8"/>
  <c r="K330" i="8"/>
  <c r="L110" i="11"/>
  <c r="L119" i="11" s="1"/>
  <c r="L9" i="11"/>
  <c r="L34" i="11" s="1"/>
  <c r="L37" i="11"/>
  <c r="F54" i="11"/>
  <c r="F69" i="11" s="1"/>
  <c r="L95" i="11"/>
  <c r="L107" i="11" s="1"/>
  <c r="L123" i="11"/>
  <c r="L131" i="11" s="1"/>
  <c r="E249" i="8"/>
  <c r="E265" i="8"/>
  <c r="F107" i="11" l="1"/>
  <c r="F7" i="11" s="1"/>
  <c r="K417" i="8"/>
  <c r="K79" i="8"/>
  <c r="K200" i="8"/>
  <c r="E7" i="8"/>
  <c r="K403" i="8"/>
  <c r="K379" i="8"/>
  <c r="K55" i="8"/>
  <c r="K157" i="8"/>
  <c r="K108" i="8"/>
  <c r="K265" i="8"/>
  <c r="K355" i="8"/>
  <c r="L54" i="11"/>
  <c r="L69" i="11" s="1"/>
  <c r="L7" i="11" s="1"/>
  <c r="K7" i="8" l="1"/>
  <c r="J9" i="9"/>
  <c r="I9" i="9"/>
  <c r="I19" i="9" s="1"/>
  <c r="I34" i="9" s="1"/>
  <c r="I6" i="9" s="1"/>
  <c r="D9" i="9"/>
  <c r="J19" i="9" l="1"/>
  <c r="J34" i="9" s="1"/>
  <c r="J6" i="9" s="1"/>
  <c r="D19" i="9"/>
  <c r="L278" i="7" l="1"/>
  <c r="L279" i="7"/>
  <c r="L280" i="7"/>
  <c r="L240" i="7"/>
  <c r="L244" i="7"/>
  <c r="L256" i="7"/>
  <c r="L257" i="7"/>
  <c r="L260" i="7"/>
  <c r="L237" i="7"/>
  <c r="L178" i="7"/>
  <c r="L124" i="7"/>
  <c r="L125" i="7"/>
  <c r="L126" i="7"/>
  <c r="L131" i="7"/>
  <c r="L91" i="7"/>
  <c r="L94" i="7"/>
  <c r="L101" i="7"/>
  <c r="L118" i="7"/>
  <c r="L77" i="7"/>
  <c r="L78" i="7"/>
  <c r="L54" i="7"/>
  <c r="L55" i="7"/>
  <c r="L56" i="7"/>
  <c r="L57" i="7"/>
  <c r="L58" i="7"/>
  <c r="L59" i="7"/>
  <c r="L60" i="7"/>
  <c r="L61" i="7"/>
  <c r="L62" i="7"/>
  <c r="L67" i="7"/>
  <c r="K8" i="7" l="1"/>
  <c r="F297" i="7"/>
  <c r="F296" i="7"/>
  <c r="L296" i="7" s="1"/>
  <c r="F295" i="7"/>
  <c r="F294" i="7"/>
  <c r="L294" i="7" s="1"/>
  <c r="F293" i="7"/>
  <c r="F292" i="7"/>
  <c r="L292" i="7" s="1"/>
  <c r="F291" i="7"/>
  <c r="F290" i="7"/>
  <c r="L290" i="7" s="1"/>
  <c r="F289" i="7"/>
  <c r="L289" i="7" s="1"/>
  <c r="F288" i="7"/>
  <c r="F282" i="7"/>
  <c r="F281" i="7"/>
  <c r="F277" i="7"/>
  <c r="F276" i="7"/>
  <c r="F272" i="7"/>
  <c r="L272" i="7" s="1"/>
  <c r="D271" i="7"/>
  <c r="D269" i="7"/>
  <c r="D268" i="7"/>
  <c r="D267" i="7"/>
  <c r="D266" i="7"/>
  <c r="F265" i="7"/>
  <c r="F264" i="7"/>
  <c r="F263" i="7"/>
  <c r="F262" i="7"/>
  <c r="F261" i="7"/>
  <c r="F259" i="7"/>
  <c r="F258" i="7"/>
  <c r="F255" i="7"/>
  <c r="F254" i="7"/>
  <c r="F253" i="7"/>
  <c r="F252" i="7"/>
  <c r="F251" i="7"/>
  <c r="L251" i="7" s="1"/>
  <c r="F250" i="7"/>
  <c r="L250" i="7" s="1"/>
  <c r="F249" i="7"/>
  <c r="L249" i="7" s="1"/>
  <c r="F248" i="7"/>
  <c r="F247" i="7"/>
  <c r="F246" i="7"/>
  <c r="F245" i="7"/>
  <c r="F243" i="7"/>
  <c r="F242" i="7"/>
  <c r="F241" i="7"/>
  <c r="F239" i="7"/>
  <c r="F238" i="7"/>
  <c r="E234" i="7"/>
  <c r="F232" i="7"/>
  <c r="F231" i="7"/>
  <c r="F230" i="7"/>
  <c r="F229" i="7"/>
  <c r="F228" i="7"/>
  <c r="F227" i="7"/>
  <c r="L227" i="7" s="1"/>
  <c r="F226" i="7"/>
  <c r="F225" i="7"/>
  <c r="F224" i="7"/>
  <c r="F222" i="7"/>
  <c r="F221" i="7"/>
  <c r="F220" i="7"/>
  <c r="E218" i="7"/>
  <c r="E8" i="7" s="1"/>
  <c r="F216" i="7"/>
  <c r="F215" i="7"/>
  <c r="L215" i="7" s="1"/>
  <c r="F214" i="7"/>
  <c r="F213" i="7"/>
  <c r="D208" i="7"/>
  <c r="F207" i="7"/>
  <c r="F206" i="7"/>
  <c r="F205" i="7"/>
  <c r="L205" i="7" s="1"/>
  <c r="F204" i="7"/>
  <c r="L204" i="7" s="1"/>
  <c r="F203" i="7"/>
  <c r="F202" i="7"/>
  <c r="D201" i="7"/>
  <c r="F200" i="7"/>
  <c r="F199" i="7"/>
  <c r="F198" i="7"/>
  <c r="F197" i="7"/>
  <c r="F196" i="7"/>
  <c r="F195" i="7"/>
  <c r="F194" i="7"/>
  <c r="F193" i="7"/>
  <c r="F192" i="7"/>
  <c r="F188" i="7"/>
  <c r="F187" i="7"/>
  <c r="F186" i="7"/>
  <c r="F185" i="7"/>
  <c r="F184" i="7"/>
  <c r="F183" i="7"/>
  <c r="F182" i="7"/>
  <c r="F181" i="7"/>
  <c r="F180" i="7"/>
  <c r="F179" i="7"/>
  <c r="F177" i="7"/>
  <c r="F176" i="7"/>
  <c r="F175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37" i="7"/>
  <c r="F135" i="7"/>
  <c r="F134" i="7"/>
  <c r="F133" i="7"/>
  <c r="F132" i="7"/>
  <c r="F130" i="7"/>
  <c r="F129" i="7"/>
  <c r="L129" i="7" s="1"/>
  <c r="F128" i="7"/>
  <c r="L128" i="7" s="1"/>
  <c r="F127" i="7"/>
  <c r="F123" i="7"/>
  <c r="F122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0" i="7"/>
  <c r="F99" i="7"/>
  <c r="F98" i="7"/>
  <c r="F97" i="7"/>
  <c r="F96" i="7"/>
  <c r="F95" i="7"/>
  <c r="F93" i="7"/>
  <c r="D91" i="7"/>
  <c r="F90" i="7"/>
  <c r="F89" i="7"/>
  <c r="F88" i="7"/>
  <c r="F87" i="7"/>
  <c r="F86" i="7"/>
  <c r="L86" i="7" s="1"/>
  <c r="F85" i="7"/>
  <c r="F81" i="7"/>
  <c r="F80" i="7"/>
  <c r="F79" i="7"/>
  <c r="D78" i="7"/>
  <c r="F76" i="7"/>
  <c r="L76" i="7" s="1"/>
  <c r="F75" i="7"/>
  <c r="L75" i="7" s="1"/>
  <c r="F74" i="7"/>
  <c r="F73" i="7"/>
  <c r="F69" i="7"/>
  <c r="F68" i="7"/>
  <c r="F66" i="7"/>
  <c r="F65" i="7"/>
  <c r="F64" i="7"/>
  <c r="F63" i="7"/>
  <c r="D62" i="7"/>
  <c r="D61" i="7"/>
  <c r="D60" i="7"/>
  <c r="D59" i="7"/>
  <c r="D58" i="7"/>
  <c r="D57" i="7"/>
  <c r="D56" i="7"/>
  <c r="D55" i="7"/>
  <c r="D54" i="7"/>
  <c r="F53" i="7"/>
  <c r="F52" i="7"/>
  <c r="F51" i="7"/>
  <c r="F43" i="7"/>
  <c r="F42" i="7"/>
  <c r="F41" i="7"/>
  <c r="F40" i="7"/>
  <c r="F39" i="7"/>
  <c r="F38" i="7"/>
  <c r="F37" i="7"/>
  <c r="F36" i="7"/>
  <c r="F35" i="7"/>
  <c r="F34" i="7"/>
  <c r="F33" i="7"/>
  <c r="F31" i="7"/>
  <c r="L31" i="7" s="1"/>
  <c r="F30" i="7"/>
  <c r="L30" i="7" s="1"/>
  <c r="F29" i="7"/>
  <c r="L29" i="7" s="1"/>
  <c r="F26" i="7"/>
  <c r="F25" i="7"/>
  <c r="L25" i="7" s="1"/>
  <c r="F24" i="7"/>
  <c r="L24" i="7" s="1"/>
  <c r="F23" i="7"/>
  <c r="L23" i="7" s="1"/>
  <c r="F22" i="7"/>
  <c r="L22" i="7" s="1"/>
  <c r="F21" i="7"/>
  <c r="L21" i="7" s="1"/>
  <c r="F20" i="7"/>
  <c r="L20" i="7" s="1"/>
  <c r="F19" i="7"/>
  <c r="L19" i="7" s="1"/>
  <c r="F18" i="7"/>
  <c r="L18" i="7" s="1"/>
  <c r="F17" i="7"/>
  <c r="L17" i="7" s="1"/>
  <c r="F16" i="7"/>
  <c r="L16" i="7" s="1"/>
  <c r="F15" i="7"/>
  <c r="L15" i="7" s="1"/>
  <c r="F14" i="7"/>
  <c r="L14" i="7" s="1"/>
  <c r="F13" i="7"/>
  <c r="L13" i="7" s="1"/>
  <c r="F12" i="7"/>
  <c r="L12" i="7" s="1"/>
  <c r="F11" i="7"/>
  <c r="L11" i="7" s="1"/>
  <c r="F10" i="7"/>
  <c r="K213" i="6"/>
  <c r="K218" i="6"/>
  <c r="K219" i="6"/>
  <c r="K220" i="6"/>
  <c r="K221" i="6"/>
  <c r="K222" i="6"/>
  <c r="K223" i="6"/>
  <c r="K224" i="6"/>
  <c r="K225" i="6"/>
  <c r="K232" i="6"/>
  <c r="K236" i="6"/>
  <c r="K237" i="6"/>
  <c r="K204" i="6"/>
  <c r="K188" i="6"/>
  <c r="K175" i="6"/>
  <c r="K176" i="6"/>
  <c r="K177" i="6"/>
  <c r="K178" i="6"/>
  <c r="K53" i="6"/>
  <c r="K88" i="6"/>
  <c r="K98" i="6"/>
  <c r="K99" i="6"/>
  <c r="K100" i="6"/>
  <c r="K101" i="6"/>
  <c r="L78" i="1"/>
  <c r="K14" i="6"/>
  <c r="K30" i="6"/>
  <c r="K31" i="6"/>
  <c r="K32" i="6"/>
  <c r="K33" i="6"/>
  <c r="K34" i="6"/>
  <c r="K35" i="6"/>
  <c r="K36" i="6"/>
  <c r="K37" i="6"/>
  <c r="K38" i="6"/>
  <c r="F286" i="7" l="1"/>
  <c r="F173" i="7"/>
  <c r="F83" i="7"/>
  <c r="F190" i="7"/>
  <c r="F71" i="7"/>
  <c r="F140" i="7"/>
  <c r="F157" i="7"/>
  <c r="F218" i="7"/>
  <c r="F234" i="7"/>
  <c r="L288" i="7"/>
  <c r="F299" i="7"/>
  <c r="F120" i="7"/>
  <c r="L238" i="7"/>
  <c r="F274" i="7"/>
  <c r="F49" i="7"/>
  <c r="L28" i="7"/>
  <c r="L32" i="7"/>
  <c r="L33" i="7"/>
  <c r="L39" i="7"/>
  <c r="L40" i="7"/>
  <c r="L65" i="7"/>
  <c r="L89" i="7"/>
  <c r="L90" i="7"/>
  <c r="L93" i="7"/>
  <c r="L98" i="7"/>
  <c r="L99" i="7"/>
  <c r="L103" i="7"/>
  <c r="L104" i="7"/>
  <c r="L111" i="7"/>
  <c r="L112" i="7"/>
  <c r="L123" i="7"/>
  <c r="L132" i="7"/>
  <c r="L133" i="7"/>
  <c r="L134" i="7"/>
  <c r="L135" i="7"/>
  <c r="L146" i="7"/>
  <c r="L147" i="7"/>
  <c r="L154" i="7"/>
  <c r="L155" i="7"/>
  <c r="L165" i="7"/>
  <c r="L166" i="7"/>
  <c r="L180" i="7"/>
  <c r="L181" i="7"/>
  <c r="L188" i="7"/>
  <c r="L202" i="7"/>
  <c r="L203" i="7"/>
  <c r="L206" i="7"/>
  <c r="L207" i="7"/>
  <c r="L228" i="7"/>
  <c r="L239" i="7"/>
  <c r="L241" i="7"/>
  <c r="L242" i="7"/>
  <c r="L243" i="7"/>
  <c r="L248" i="7"/>
  <c r="L252" i="7"/>
  <c r="L253" i="7"/>
  <c r="L254" i="7"/>
  <c r="L255" i="7"/>
  <c r="L258" i="7"/>
  <c r="L259" i="7"/>
  <c r="L295" i="7"/>
  <c r="L26" i="7"/>
  <c r="L37" i="7"/>
  <c r="L38" i="7"/>
  <c r="L43" i="7"/>
  <c r="L52" i="7"/>
  <c r="L53" i="7"/>
  <c r="L64" i="7"/>
  <c r="L69" i="7"/>
  <c r="L81" i="7"/>
  <c r="L87" i="7"/>
  <c r="L88" i="7"/>
  <c r="L92" i="7"/>
  <c r="L96" i="7"/>
  <c r="L97" i="7"/>
  <c r="L102" i="7"/>
  <c r="L109" i="7"/>
  <c r="L110" i="7"/>
  <c r="L117" i="7"/>
  <c r="L122" i="7"/>
  <c r="L144" i="7"/>
  <c r="L145" i="7"/>
  <c r="L152" i="7"/>
  <c r="L153" i="7"/>
  <c r="L163" i="7"/>
  <c r="L164" i="7"/>
  <c r="L171" i="7"/>
  <c r="L177" i="7"/>
  <c r="L179" i="7"/>
  <c r="L186" i="7"/>
  <c r="L187" i="7"/>
  <c r="L192" i="7"/>
  <c r="L193" i="7"/>
  <c r="L194" i="7"/>
  <c r="L195" i="7"/>
  <c r="L196" i="7"/>
  <c r="L197" i="7"/>
  <c r="L198" i="7"/>
  <c r="L199" i="7"/>
  <c r="L200" i="7"/>
  <c r="L213" i="7"/>
  <c r="L214" i="7"/>
  <c r="L216" i="7"/>
  <c r="L220" i="7"/>
  <c r="L221" i="7"/>
  <c r="L222" i="7"/>
  <c r="L224" i="7"/>
  <c r="L225" i="7"/>
  <c r="L226" i="7"/>
  <c r="L247" i="7"/>
  <c r="L277" i="7"/>
  <c r="L281" i="7"/>
  <c r="L282" i="7"/>
  <c r="L293" i="7"/>
  <c r="L10" i="7"/>
  <c r="L27" i="7"/>
  <c r="L36" i="7"/>
  <c r="L42" i="7"/>
  <c r="L51" i="7"/>
  <c r="L63" i="7"/>
  <c r="L68" i="7"/>
  <c r="L79" i="7"/>
  <c r="L80" i="7"/>
  <c r="L85" i="7"/>
  <c r="L95" i="7"/>
  <c r="L107" i="7"/>
  <c r="L108" i="7"/>
  <c r="L115" i="7"/>
  <c r="L116" i="7"/>
  <c r="L127" i="7"/>
  <c r="L130" i="7"/>
  <c r="L137" i="7"/>
  <c r="L142" i="7"/>
  <c r="L143" i="7"/>
  <c r="L150" i="7"/>
  <c r="L151" i="7"/>
  <c r="L161" i="7"/>
  <c r="L162" i="7"/>
  <c r="L169" i="7"/>
  <c r="L170" i="7"/>
  <c r="L175" i="7"/>
  <c r="L176" i="7"/>
  <c r="L184" i="7"/>
  <c r="L185" i="7"/>
  <c r="F201" i="7"/>
  <c r="F210" i="7" s="1"/>
  <c r="L230" i="7"/>
  <c r="L231" i="7"/>
  <c r="L232" i="7"/>
  <c r="L245" i="7"/>
  <c r="L246" i="7"/>
  <c r="L261" i="7"/>
  <c r="L262" i="7"/>
  <c r="L263" i="7"/>
  <c r="L264" i="7"/>
  <c r="L265" i="7"/>
  <c r="L276" i="7"/>
  <c r="L291" i="7"/>
  <c r="L34" i="7"/>
  <c r="L35" i="7"/>
  <c r="L41" i="7"/>
  <c r="L66" i="7"/>
  <c r="L73" i="7"/>
  <c r="L74" i="7"/>
  <c r="L100" i="7"/>
  <c r="L105" i="7"/>
  <c r="L106" i="7"/>
  <c r="L113" i="7"/>
  <c r="L114" i="7"/>
  <c r="L148" i="7"/>
  <c r="L149" i="7"/>
  <c r="L159" i="7"/>
  <c r="L160" i="7"/>
  <c r="L167" i="7"/>
  <c r="L168" i="7"/>
  <c r="L182" i="7"/>
  <c r="L183" i="7"/>
  <c r="L229" i="7"/>
  <c r="L297" i="7"/>
  <c r="J7" i="6"/>
  <c r="L286" i="7" l="1"/>
  <c r="L120" i="7"/>
  <c r="L234" i="7"/>
  <c r="L83" i="7"/>
  <c r="L157" i="7"/>
  <c r="L71" i="7"/>
  <c r="L218" i="7"/>
  <c r="L140" i="7"/>
  <c r="L299" i="7"/>
  <c r="L173" i="7"/>
  <c r="L190" i="7"/>
  <c r="L274" i="7"/>
  <c r="L49" i="7"/>
  <c r="F8" i="7"/>
  <c r="L201" i="7"/>
  <c r="L210" i="7" s="1"/>
  <c r="L8" i="7" l="1"/>
  <c r="D260" i="6"/>
  <c r="E258" i="6"/>
  <c r="E255" i="6"/>
  <c r="E251" i="6"/>
  <c r="E250" i="6"/>
  <c r="E249" i="6"/>
  <c r="E247" i="6"/>
  <c r="D247" i="6"/>
  <c r="E238" i="6"/>
  <c r="E235" i="6"/>
  <c r="E234" i="6"/>
  <c r="K234" i="6" s="1"/>
  <c r="E233" i="6"/>
  <c r="E230" i="6"/>
  <c r="E229" i="6"/>
  <c r="E228" i="6"/>
  <c r="E227" i="6"/>
  <c r="E226" i="6"/>
  <c r="K226" i="6" s="1"/>
  <c r="C225" i="6"/>
  <c r="C224" i="6"/>
  <c r="C223" i="6"/>
  <c r="C222" i="6"/>
  <c r="C221" i="6"/>
  <c r="C220" i="6"/>
  <c r="C219" i="6"/>
  <c r="C218" i="6"/>
  <c r="E217" i="6"/>
  <c r="E215" i="6"/>
  <c r="E214" i="6"/>
  <c r="K214" i="6" s="1"/>
  <c r="E212" i="6"/>
  <c r="E211" i="6"/>
  <c r="E206" i="6"/>
  <c r="E205" i="6"/>
  <c r="E203" i="6"/>
  <c r="E202" i="6"/>
  <c r="E201" i="6"/>
  <c r="E200" i="6"/>
  <c r="E199" i="6"/>
  <c r="E198" i="6"/>
  <c r="E197" i="6"/>
  <c r="E196" i="6"/>
  <c r="E195" i="6"/>
  <c r="D193" i="6"/>
  <c r="E191" i="6"/>
  <c r="E190" i="6"/>
  <c r="E189" i="6"/>
  <c r="E187" i="6"/>
  <c r="E183" i="6"/>
  <c r="E182" i="6"/>
  <c r="E181" i="6"/>
  <c r="K181" i="6" s="1"/>
  <c r="E180" i="6"/>
  <c r="K180" i="6" s="1"/>
  <c r="E179" i="6"/>
  <c r="C176" i="6"/>
  <c r="K174" i="6"/>
  <c r="K173" i="6"/>
  <c r="E171" i="6"/>
  <c r="E169" i="6"/>
  <c r="K169" i="6" s="1"/>
  <c r="E168" i="6"/>
  <c r="K168" i="6" s="1"/>
  <c r="E167" i="6"/>
  <c r="K167" i="6" s="1"/>
  <c r="E166" i="6"/>
  <c r="K166" i="6" s="1"/>
  <c r="E165" i="6"/>
  <c r="K165" i="6" s="1"/>
  <c r="E164" i="6"/>
  <c r="K164" i="6" s="1"/>
  <c r="E163" i="6"/>
  <c r="K163" i="6" s="1"/>
  <c r="E162" i="6"/>
  <c r="K162" i="6" s="1"/>
  <c r="E161" i="6"/>
  <c r="K161" i="6" s="1"/>
  <c r="E160" i="6"/>
  <c r="K160" i="6" s="1"/>
  <c r="K159" i="6"/>
  <c r="K158" i="6"/>
  <c r="K157" i="6"/>
  <c r="K156" i="6"/>
  <c r="K155" i="6"/>
  <c r="K154" i="6"/>
  <c r="K153" i="6"/>
  <c r="K152" i="6"/>
  <c r="K151" i="6"/>
  <c r="E150" i="6"/>
  <c r="E149" i="6"/>
  <c r="E145" i="6"/>
  <c r="E143" i="6"/>
  <c r="E142" i="6"/>
  <c r="E141" i="6"/>
  <c r="E140" i="6"/>
  <c r="E139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K119" i="6" s="1"/>
  <c r="E118" i="6"/>
  <c r="E117" i="6"/>
  <c r="E116" i="6"/>
  <c r="E115" i="6"/>
  <c r="E114" i="6"/>
  <c r="E113" i="6"/>
  <c r="E112" i="6"/>
  <c r="E111" i="6"/>
  <c r="E110" i="6"/>
  <c r="E109" i="6"/>
  <c r="E108" i="6"/>
  <c r="K108" i="6" s="1"/>
  <c r="E107" i="6"/>
  <c r="E106" i="6"/>
  <c r="E105" i="6"/>
  <c r="E104" i="6"/>
  <c r="E103" i="6"/>
  <c r="K103" i="6" s="1"/>
  <c r="E102" i="6"/>
  <c r="K102" i="6" s="1"/>
  <c r="C101" i="6"/>
  <c r="C100" i="6"/>
  <c r="C99" i="6"/>
  <c r="E97" i="6"/>
  <c r="E96" i="6"/>
  <c r="E95" i="6"/>
  <c r="E94" i="6"/>
  <c r="E93" i="6"/>
  <c r="E92" i="6"/>
  <c r="E91" i="6"/>
  <c r="E89" i="6"/>
  <c r="K89" i="6" s="1"/>
  <c r="E87" i="6"/>
  <c r="E86" i="6"/>
  <c r="E85" i="6"/>
  <c r="K84" i="6"/>
  <c r="E83" i="6"/>
  <c r="K83" i="6" s="1"/>
  <c r="E82" i="6"/>
  <c r="E81" i="6"/>
  <c r="E80" i="6"/>
  <c r="E79" i="6"/>
  <c r="E78" i="6"/>
  <c r="E77" i="6"/>
  <c r="E76" i="6"/>
  <c r="E75" i="6"/>
  <c r="E74" i="6"/>
  <c r="E73" i="6"/>
  <c r="E72" i="6"/>
  <c r="K72" i="6" s="1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K59" i="6" s="1"/>
  <c r="E58" i="6"/>
  <c r="K58" i="6" s="1"/>
  <c r="E57" i="6"/>
  <c r="E56" i="6"/>
  <c r="E55" i="6"/>
  <c r="K55" i="6" s="1"/>
  <c r="E54" i="6"/>
  <c r="K54" i="6" s="1"/>
  <c r="E52" i="6"/>
  <c r="E51" i="6"/>
  <c r="E50" i="6"/>
  <c r="E49" i="6"/>
  <c r="E48" i="6"/>
  <c r="K48" i="6" s="1"/>
  <c r="E47" i="6"/>
  <c r="K47" i="6" s="1"/>
  <c r="E46" i="6"/>
  <c r="K46" i="6" s="1"/>
  <c r="E45" i="6"/>
  <c r="E44" i="6"/>
  <c r="E43" i="6"/>
  <c r="E137" i="6" s="1"/>
  <c r="E39" i="6"/>
  <c r="C36" i="6"/>
  <c r="C35" i="6"/>
  <c r="C34" i="6"/>
  <c r="C33" i="6"/>
  <c r="C32" i="6"/>
  <c r="C31" i="6"/>
  <c r="E29" i="6"/>
  <c r="K29" i="6" s="1"/>
  <c r="E28" i="6"/>
  <c r="K28" i="6" s="1"/>
  <c r="K27" i="6"/>
  <c r="E26" i="6"/>
  <c r="E25" i="6"/>
  <c r="K25" i="6" s="1"/>
  <c r="E24" i="6"/>
  <c r="E23" i="6"/>
  <c r="E22" i="6"/>
  <c r="E21" i="6"/>
  <c r="E20" i="6"/>
  <c r="C19" i="6"/>
  <c r="E18" i="6"/>
  <c r="E17" i="6"/>
  <c r="E16" i="6"/>
  <c r="K16" i="6" s="1"/>
  <c r="E15" i="6"/>
  <c r="E13" i="6"/>
  <c r="E12" i="6"/>
  <c r="E11" i="6"/>
  <c r="E10" i="6"/>
  <c r="E9" i="6"/>
  <c r="L116" i="5"/>
  <c r="L117" i="5"/>
  <c r="L118" i="5"/>
  <c r="L119" i="5"/>
  <c r="L120" i="5"/>
  <c r="L121" i="5"/>
  <c r="L122" i="5"/>
  <c r="L123" i="5"/>
  <c r="L134" i="5"/>
  <c r="L136" i="5"/>
  <c r="L137" i="5"/>
  <c r="L138" i="5"/>
  <c r="L107" i="5"/>
  <c r="K7" i="5"/>
  <c r="L86" i="5"/>
  <c r="L71" i="5"/>
  <c r="L72" i="5"/>
  <c r="L73" i="5"/>
  <c r="L74" i="5"/>
  <c r="L75" i="5"/>
  <c r="L76" i="5"/>
  <c r="L77" i="5"/>
  <c r="L78" i="5"/>
  <c r="E147" i="6" l="1"/>
  <c r="D7" i="6"/>
  <c r="E240" i="6"/>
  <c r="E209" i="6"/>
  <c r="E185" i="6"/>
  <c r="K249" i="6"/>
  <c r="E260" i="6"/>
  <c r="K195" i="6"/>
  <c r="K142" i="6"/>
  <c r="K179" i="6"/>
  <c r="K43" i="6"/>
  <c r="K106" i="6"/>
  <c r="K107" i="6"/>
  <c r="K111" i="6"/>
  <c r="K112" i="6"/>
  <c r="K115" i="6"/>
  <c r="K116" i="6"/>
  <c r="K120" i="6"/>
  <c r="K121" i="6"/>
  <c r="K124" i="6"/>
  <c r="K126" i="6"/>
  <c r="K127" i="6"/>
  <c r="K130" i="6"/>
  <c r="K133" i="6"/>
  <c r="K134" i="6"/>
  <c r="K143" i="6"/>
  <c r="K149" i="6"/>
  <c r="K150" i="6"/>
  <c r="K172" i="6"/>
  <c r="K182" i="6"/>
  <c r="K183" i="6"/>
  <c r="K187" i="6"/>
  <c r="K189" i="6"/>
  <c r="K190" i="6"/>
  <c r="K191" i="6"/>
  <c r="K196" i="6"/>
  <c r="K197" i="6"/>
  <c r="K198" i="6"/>
  <c r="K199" i="6"/>
  <c r="K200" i="6"/>
  <c r="K201" i="6"/>
  <c r="K202" i="6"/>
  <c r="K203" i="6"/>
  <c r="K205" i="6"/>
  <c r="K206" i="6"/>
  <c r="K211" i="6"/>
  <c r="K217" i="6"/>
  <c r="K227" i="6"/>
  <c r="K228" i="6"/>
  <c r="K230" i="6"/>
  <c r="K231" i="6"/>
  <c r="K251" i="6"/>
  <c r="K9" i="6"/>
  <c r="K104" i="6"/>
  <c r="K105" i="6"/>
  <c r="K109" i="6"/>
  <c r="K110" i="6"/>
  <c r="K113" i="6"/>
  <c r="K114" i="6"/>
  <c r="K117" i="6"/>
  <c r="K118" i="6"/>
  <c r="K122" i="6"/>
  <c r="K123" i="6"/>
  <c r="K125" i="6"/>
  <c r="K128" i="6"/>
  <c r="K129" i="6"/>
  <c r="K131" i="6"/>
  <c r="K132" i="6"/>
  <c r="K135" i="6"/>
  <c r="K139" i="6"/>
  <c r="K140" i="6"/>
  <c r="K141" i="6"/>
  <c r="K145" i="6"/>
  <c r="K170" i="6"/>
  <c r="K171" i="6"/>
  <c r="K212" i="6"/>
  <c r="K215" i="6"/>
  <c r="K216" i="6"/>
  <c r="K229" i="6"/>
  <c r="K233" i="6"/>
  <c r="K235" i="6"/>
  <c r="K238" i="6"/>
  <c r="K250" i="6"/>
  <c r="K255" i="6"/>
  <c r="K258" i="6"/>
  <c r="K13" i="6"/>
  <c r="K15" i="6"/>
  <c r="K21" i="6"/>
  <c r="K22" i="6"/>
  <c r="K26" i="6"/>
  <c r="K39" i="6"/>
  <c r="K49" i="6"/>
  <c r="K50" i="6"/>
  <c r="K56" i="6"/>
  <c r="K57" i="6"/>
  <c r="K62" i="6"/>
  <c r="K63" i="6"/>
  <c r="K66" i="6"/>
  <c r="K67" i="6"/>
  <c r="K70" i="6"/>
  <c r="K71" i="6"/>
  <c r="K73" i="6"/>
  <c r="K76" i="6"/>
  <c r="K77" i="6"/>
  <c r="K80" i="6"/>
  <c r="K86" i="6"/>
  <c r="K92" i="6"/>
  <c r="K95" i="6"/>
  <c r="K96" i="6"/>
  <c r="K10" i="6"/>
  <c r="K11" i="6"/>
  <c r="K12" i="6"/>
  <c r="K17" i="6"/>
  <c r="K18" i="6"/>
  <c r="K20" i="6"/>
  <c r="K23" i="6"/>
  <c r="K24" i="6"/>
  <c r="K44" i="6"/>
  <c r="K45" i="6"/>
  <c r="K51" i="6"/>
  <c r="K52" i="6"/>
  <c r="K60" i="6"/>
  <c r="K61" i="6"/>
  <c r="K64" i="6"/>
  <c r="K65" i="6"/>
  <c r="K68" i="6"/>
  <c r="K69" i="6"/>
  <c r="K74" i="6"/>
  <c r="K75" i="6"/>
  <c r="K78" i="6"/>
  <c r="K79" i="6"/>
  <c r="K81" i="6"/>
  <c r="K82" i="6"/>
  <c r="K85" i="6"/>
  <c r="K87" i="6"/>
  <c r="K91" i="6"/>
  <c r="K93" i="6"/>
  <c r="K94" i="6"/>
  <c r="K97" i="6"/>
  <c r="E19" i="6"/>
  <c r="K19" i="6" s="1"/>
  <c r="E193" i="6"/>
  <c r="E153" i="5"/>
  <c r="F144" i="5"/>
  <c r="F143" i="5"/>
  <c r="F142" i="5"/>
  <c r="F135" i="5"/>
  <c r="F133" i="5"/>
  <c r="F132" i="5"/>
  <c r="F131" i="5"/>
  <c r="F130" i="5"/>
  <c r="F129" i="5"/>
  <c r="F128" i="5"/>
  <c r="F127" i="5"/>
  <c r="F125" i="5"/>
  <c r="F124" i="5"/>
  <c r="L124" i="5" s="1"/>
  <c r="D123" i="5"/>
  <c r="D122" i="5"/>
  <c r="D121" i="5"/>
  <c r="D120" i="5"/>
  <c r="D119" i="5"/>
  <c r="D118" i="5"/>
  <c r="D117" i="5"/>
  <c r="D116" i="5"/>
  <c r="F115" i="5"/>
  <c r="F114" i="5"/>
  <c r="F112" i="5"/>
  <c r="F111" i="5"/>
  <c r="F110" i="5"/>
  <c r="F109" i="5"/>
  <c r="F108" i="5"/>
  <c r="E105" i="5"/>
  <c r="F101" i="5"/>
  <c r="F100" i="5"/>
  <c r="F99" i="5"/>
  <c r="F98" i="5"/>
  <c r="F97" i="5"/>
  <c r="F96" i="5"/>
  <c r="F95" i="5"/>
  <c r="F94" i="5"/>
  <c r="L94" i="5" s="1"/>
  <c r="F93" i="5"/>
  <c r="F92" i="5"/>
  <c r="F91" i="5"/>
  <c r="F90" i="5"/>
  <c r="F89" i="5"/>
  <c r="F88" i="5"/>
  <c r="F87" i="5"/>
  <c r="F85" i="5"/>
  <c r="L85" i="5" s="1"/>
  <c r="F84" i="5"/>
  <c r="E82" i="5"/>
  <c r="F79" i="5"/>
  <c r="F70" i="5"/>
  <c r="F69" i="5"/>
  <c r="F68" i="5"/>
  <c r="F67" i="5"/>
  <c r="F66" i="5"/>
  <c r="F65" i="5"/>
  <c r="F64" i="5"/>
  <c r="F63" i="5"/>
  <c r="E61" i="5"/>
  <c r="F57" i="5"/>
  <c r="F56" i="5"/>
  <c r="F55" i="5"/>
  <c r="F54" i="5"/>
  <c r="F53" i="5"/>
  <c r="F52" i="5"/>
  <c r="F51" i="5"/>
  <c r="F50" i="5"/>
  <c r="D46" i="5"/>
  <c r="D45" i="5"/>
  <c r="D44" i="5"/>
  <c r="F43" i="5"/>
  <c r="F42" i="5"/>
  <c r="F41" i="5"/>
  <c r="F40" i="5"/>
  <c r="L40" i="5" s="1"/>
  <c r="F39" i="5"/>
  <c r="L39" i="5" s="1"/>
  <c r="F37" i="5"/>
  <c r="D36" i="5"/>
  <c r="F35" i="5"/>
  <c r="F34" i="5"/>
  <c r="F33" i="5"/>
  <c r="F30" i="5"/>
  <c r="L30" i="5" s="1"/>
  <c r="F29" i="5"/>
  <c r="L29" i="5" s="1"/>
  <c r="F28" i="5"/>
  <c r="L28" i="5" s="1"/>
  <c r="F27" i="5"/>
  <c r="L27" i="5" s="1"/>
  <c r="F26" i="5"/>
  <c r="L26" i="5" s="1"/>
  <c r="F25" i="5"/>
  <c r="L25" i="5" s="1"/>
  <c r="F24" i="5"/>
  <c r="F23" i="5"/>
  <c r="L23" i="5" s="1"/>
  <c r="F22" i="5"/>
  <c r="L22" i="5" s="1"/>
  <c r="F21" i="5"/>
  <c r="L21" i="5" s="1"/>
  <c r="F20" i="5"/>
  <c r="L20" i="5" s="1"/>
  <c r="F19" i="5"/>
  <c r="L19" i="5" s="1"/>
  <c r="F18" i="5"/>
  <c r="L18" i="5" s="1"/>
  <c r="F17" i="5"/>
  <c r="L17" i="5" s="1"/>
  <c r="F16" i="5"/>
  <c r="L16" i="5" s="1"/>
  <c r="F15" i="5"/>
  <c r="L15" i="5" s="1"/>
  <c r="F12" i="5"/>
  <c r="L12" i="5" s="1"/>
  <c r="F11" i="5"/>
  <c r="L11" i="5" s="1"/>
  <c r="F10" i="5"/>
  <c r="L10" i="5" s="1"/>
  <c r="F9" i="5"/>
  <c r="K7" i="2"/>
  <c r="L72" i="2"/>
  <c r="L85" i="2"/>
  <c r="L87" i="2"/>
  <c r="L62" i="2"/>
  <c r="L44" i="2"/>
  <c r="L45" i="2"/>
  <c r="L46" i="2"/>
  <c r="L47" i="2"/>
  <c r="L26" i="2"/>
  <c r="L28" i="2"/>
  <c r="L34" i="2"/>
  <c r="L35" i="2"/>
  <c r="L36" i="2"/>
  <c r="E113" i="2"/>
  <c r="E7" i="2" s="1"/>
  <c r="F104" i="2"/>
  <c r="F103" i="2"/>
  <c r="F102" i="2"/>
  <c r="D98" i="2"/>
  <c r="D97" i="2"/>
  <c r="D96" i="2"/>
  <c r="D95" i="2"/>
  <c r="D94" i="2"/>
  <c r="D93" i="2"/>
  <c r="D92" i="2"/>
  <c r="D91" i="2"/>
  <c r="F88" i="2"/>
  <c r="F86" i="2"/>
  <c r="L86" i="2" s="1"/>
  <c r="F83" i="2"/>
  <c r="F82" i="2"/>
  <c r="F81" i="2"/>
  <c r="F80" i="2"/>
  <c r="L79" i="2"/>
  <c r="F78" i="2"/>
  <c r="F77" i="2"/>
  <c r="F76" i="2"/>
  <c r="L75" i="2"/>
  <c r="F74" i="2"/>
  <c r="F73" i="2"/>
  <c r="F71" i="2"/>
  <c r="F70" i="2"/>
  <c r="L70" i="2" s="1"/>
  <c r="F69" i="2"/>
  <c r="L69" i="2" s="1"/>
  <c r="F68" i="2"/>
  <c r="F64" i="2"/>
  <c r="F61" i="2"/>
  <c r="F60" i="2"/>
  <c r="F59" i="2"/>
  <c r="F58" i="2"/>
  <c r="F57" i="2"/>
  <c r="F56" i="2"/>
  <c r="F55" i="2"/>
  <c r="F54" i="2"/>
  <c r="F53" i="2"/>
  <c r="F52" i="2"/>
  <c r="F48" i="2"/>
  <c r="F43" i="2"/>
  <c r="F42" i="2"/>
  <c r="F41" i="2"/>
  <c r="F40" i="2"/>
  <c r="D36" i="2"/>
  <c r="D35" i="2"/>
  <c r="D34" i="2"/>
  <c r="F33" i="2"/>
  <c r="F32" i="2"/>
  <c r="F31" i="2"/>
  <c r="D30" i="2"/>
  <c r="F29" i="2"/>
  <c r="F27" i="2"/>
  <c r="F24" i="2"/>
  <c r="F23" i="2"/>
  <c r="F22" i="2"/>
  <c r="F21" i="2"/>
  <c r="F20" i="2"/>
  <c r="F19" i="2"/>
  <c r="F18" i="2"/>
  <c r="L18" i="2" s="1"/>
  <c r="F17" i="2"/>
  <c r="F16" i="2"/>
  <c r="F15" i="2"/>
  <c r="F14" i="2"/>
  <c r="L14" i="2" s="1"/>
  <c r="F13" i="2"/>
  <c r="F12" i="2"/>
  <c r="F11" i="2"/>
  <c r="F10" i="2"/>
  <c r="L10" i="2" s="1"/>
  <c r="F9" i="2"/>
  <c r="F38" i="2" s="1"/>
  <c r="K141" i="1"/>
  <c r="K7" i="1" s="1"/>
  <c r="E141" i="1"/>
  <c r="E7" i="1" s="1"/>
  <c r="F130" i="1"/>
  <c r="L126" i="1"/>
  <c r="D126" i="1"/>
  <c r="L125" i="1"/>
  <c r="D125" i="1"/>
  <c r="L124" i="1"/>
  <c r="D124" i="1"/>
  <c r="L123" i="1"/>
  <c r="D123" i="1"/>
  <c r="L122" i="1"/>
  <c r="D122" i="1"/>
  <c r="L121" i="1"/>
  <c r="D121" i="1"/>
  <c r="L120" i="1"/>
  <c r="D120" i="1"/>
  <c r="L119" i="1"/>
  <c r="D119" i="1"/>
  <c r="L118" i="1"/>
  <c r="F117" i="1"/>
  <c r="L117" i="1" s="1"/>
  <c r="F116" i="1"/>
  <c r="F115" i="1"/>
  <c r="L114" i="1"/>
  <c r="L113" i="1"/>
  <c r="F112" i="1"/>
  <c r="L112" i="1" s="1"/>
  <c r="F111" i="1"/>
  <c r="F110" i="1"/>
  <c r="L110" i="1" s="1"/>
  <c r="F109" i="1"/>
  <c r="F108" i="1"/>
  <c r="L108" i="1" s="1"/>
  <c r="F107" i="1"/>
  <c r="L107" i="1" s="1"/>
  <c r="F106" i="1"/>
  <c r="L106" i="1" s="1"/>
  <c r="F105" i="1"/>
  <c r="L105" i="1" s="1"/>
  <c r="F104" i="1"/>
  <c r="L104" i="1" s="1"/>
  <c r="F103" i="1"/>
  <c r="F102" i="1"/>
  <c r="F101" i="1"/>
  <c r="L101" i="1" s="1"/>
  <c r="F100" i="1"/>
  <c r="L100" i="1" s="1"/>
  <c r="F99" i="1"/>
  <c r="L98" i="1"/>
  <c r="F97" i="1"/>
  <c r="F96" i="1"/>
  <c r="L96" i="1" s="1"/>
  <c r="F95" i="1"/>
  <c r="L95" i="1" s="1"/>
  <c r="F94" i="1"/>
  <c r="F128" i="1" s="1"/>
  <c r="L90" i="1"/>
  <c r="F89" i="1"/>
  <c r="F88" i="1"/>
  <c r="F87" i="1"/>
  <c r="F86" i="1"/>
  <c r="F85" i="1"/>
  <c r="F84" i="1"/>
  <c r="F83" i="1"/>
  <c r="F82" i="1"/>
  <c r="F81" i="1"/>
  <c r="F80" i="1"/>
  <c r="F79" i="1"/>
  <c r="L79" i="1" s="1"/>
  <c r="F77" i="1"/>
  <c r="L76" i="1"/>
  <c r="F72" i="1"/>
  <c r="L72" i="1" s="1"/>
  <c r="L71" i="1"/>
  <c r="L70" i="1"/>
  <c r="L69" i="1"/>
  <c r="L68" i="1"/>
  <c r="F67" i="1"/>
  <c r="F66" i="1"/>
  <c r="L66" i="1" s="1"/>
  <c r="L65" i="1"/>
  <c r="F65" i="1"/>
  <c r="F64" i="1"/>
  <c r="L64" i="1" s="1"/>
  <c r="L63" i="1"/>
  <c r="F63" i="1"/>
  <c r="L59" i="1"/>
  <c r="D59" i="1"/>
  <c r="L58" i="1"/>
  <c r="D58" i="1"/>
  <c r="L57" i="1"/>
  <c r="D57" i="1"/>
  <c r="L56" i="1"/>
  <c r="F55" i="1"/>
  <c r="F54" i="1"/>
  <c r="L53" i="1"/>
  <c r="D52" i="1"/>
  <c r="F51" i="1"/>
  <c r="L50" i="1"/>
  <c r="F49" i="1"/>
  <c r="D49" i="1"/>
  <c r="F48" i="1"/>
  <c r="F47" i="1"/>
  <c r="F46" i="1"/>
  <c r="L46" i="1" s="1"/>
  <c r="F45" i="1"/>
  <c r="L44" i="1"/>
  <c r="L43" i="1"/>
  <c r="L42" i="1"/>
  <c r="F41" i="1"/>
  <c r="L41" i="1" s="1"/>
  <c r="F40" i="1"/>
  <c r="F39" i="1"/>
  <c r="L39" i="1" s="1"/>
  <c r="F38" i="1"/>
  <c r="F37" i="1"/>
  <c r="L37" i="1" s="1"/>
  <c r="F36" i="1"/>
  <c r="F35" i="1"/>
  <c r="F34" i="1"/>
  <c r="L34" i="1" s="1"/>
  <c r="F33" i="1"/>
  <c r="L33" i="1" s="1"/>
  <c r="F32" i="1"/>
  <c r="F31" i="1"/>
  <c r="L31" i="1" s="1"/>
  <c r="F30" i="1"/>
  <c r="L30" i="1" s="1"/>
  <c r="F29" i="1"/>
  <c r="L29" i="1" s="1"/>
  <c r="F28" i="1"/>
  <c r="L28" i="1" s="1"/>
  <c r="F27" i="1"/>
  <c r="L27" i="1" s="1"/>
  <c r="F26" i="1"/>
  <c r="L26" i="1" s="1"/>
  <c r="F25" i="1"/>
  <c r="L25" i="1" s="1"/>
  <c r="F24" i="1"/>
  <c r="F23" i="1"/>
  <c r="L23" i="1" s="1"/>
  <c r="F22" i="1"/>
  <c r="L22" i="1" s="1"/>
  <c r="F21" i="1"/>
  <c r="F20" i="1"/>
  <c r="F19" i="1"/>
  <c r="L19" i="1" s="1"/>
  <c r="F18" i="1"/>
  <c r="F17" i="1"/>
  <c r="L17" i="1" s="1"/>
  <c r="F16" i="1"/>
  <c r="F15" i="1"/>
  <c r="F14" i="1"/>
  <c r="L14" i="1" s="1"/>
  <c r="F13" i="1"/>
  <c r="F12" i="1"/>
  <c r="F11" i="1"/>
  <c r="L11" i="1" s="1"/>
  <c r="F10" i="1"/>
  <c r="F9" i="1"/>
  <c r="F74" i="1" l="1"/>
  <c r="F92" i="1"/>
  <c r="F66" i="2"/>
  <c r="F113" i="2"/>
  <c r="F50" i="2"/>
  <c r="F140" i="5"/>
  <c r="F153" i="5"/>
  <c r="F61" i="5"/>
  <c r="L63" i="5"/>
  <c r="F82" i="5"/>
  <c r="F105" i="5"/>
  <c r="L9" i="5"/>
  <c r="F48" i="5"/>
  <c r="K147" i="6"/>
  <c r="K209" i="6"/>
  <c r="K41" i="6"/>
  <c r="K240" i="6"/>
  <c r="K193" i="6"/>
  <c r="K137" i="6"/>
  <c r="K260" i="6"/>
  <c r="K185" i="6"/>
  <c r="E41" i="6"/>
  <c r="E7" i="6" s="1"/>
  <c r="F100" i="2"/>
  <c r="L67" i="1"/>
  <c r="L74" i="1" s="1"/>
  <c r="L38" i="5"/>
  <c r="L77" i="1"/>
  <c r="L99" i="1"/>
  <c r="L102" i="1"/>
  <c r="L53" i="5"/>
  <c r="L57" i="5"/>
  <c r="L64" i="5"/>
  <c r="L69" i="5"/>
  <c r="L90" i="5"/>
  <c r="L91" i="5"/>
  <c r="L97" i="5"/>
  <c r="L112" i="5"/>
  <c r="L125" i="5"/>
  <c r="L131" i="5"/>
  <c r="L144" i="5"/>
  <c r="L52" i="5"/>
  <c r="L56" i="5"/>
  <c r="L67" i="5"/>
  <c r="L68" i="5"/>
  <c r="L89" i="5"/>
  <c r="L95" i="5"/>
  <c r="L96" i="5"/>
  <c r="L110" i="5"/>
  <c r="L111" i="5"/>
  <c r="L115" i="5"/>
  <c r="L130" i="5"/>
  <c r="L109" i="1"/>
  <c r="L115" i="1"/>
  <c r="L50" i="5"/>
  <c r="L51" i="5"/>
  <c r="L55" i="5"/>
  <c r="L66" i="5"/>
  <c r="L79" i="5"/>
  <c r="L84" i="5"/>
  <c r="L88" i="5"/>
  <c r="L93" i="5"/>
  <c r="L99" i="5"/>
  <c r="L100" i="5"/>
  <c r="L101" i="5"/>
  <c r="L109" i="5"/>
  <c r="L114" i="5"/>
  <c r="L129" i="5"/>
  <c r="L133" i="5"/>
  <c r="L142" i="5"/>
  <c r="L116" i="1"/>
  <c r="L54" i="5"/>
  <c r="L65" i="5"/>
  <c r="L70" i="5"/>
  <c r="L87" i="5"/>
  <c r="L92" i="5"/>
  <c r="L98" i="5"/>
  <c r="L108" i="5"/>
  <c r="L127" i="5"/>
  <c r="L128" i="5"/>
  <c r="L132" i="5"/>
  <c r="L135" i="5"/>
  <c r="L143" i="5"/>
  <c r="L13" i="1"/>
  <c r="L36" i="1"/>
  <c r="L48" i="1"/>
  <c r="L47" i="1"/>
  <c r="L32" i="1"/>
  <c r="L35" i="1"/>
  <c r="L40" i="1"/>
  <c r="L33" i="5"/>
  <c r="L34" i="5"/>
  <c r="L41" i="5"/>
  <c r="L42" i="5"/>
  <c r="L24" i="5"/>
  <c r="L35" i="5"/>
  <c r="L37" i="5"/>
  <c r="L43" i="5"/>
  <c r="L9" i="2"/>
  <c r="L33" i="2"/>
  <c r="L31" i="2"/>
  <c r="L29" i="2"/>
  <c r="L27" i="2"/>
  <c r="L25" i="2"/>
  <c r="L23" i="2"/>
  <c r="L21" i="2"/>
  <c r="L19" i="2"/>
  <c r="L17" i="2"/>
  <c r="L15" i="2"/>
  <c r="L13" i="2"/>
  <c r="L11" i="2"/>
  <c r="L40" i="2"/>
  <c r="L43" i="2"/>
  <c r="L41" i="2"/>
  <c r="L64" i="2"/>
  <c r="L60" i="2"/>
  <c r="L58" i="2"/>
  <c r="L56" i="2"/>
  <c r="L54" i="2"/>
  <c r="L68" i="2"/>
  <c r="L83" i="2"/>
  <c r="L81" i="2"/>
  <c r="L77" i="2"/>
  <c r="L73" i="2"/>
  <c r="L71" i="2"/>
  <c r="L104" i="2"/>
  <c r="L32" i="2"/>
  <c r="L30" i="2"/>
  <c r="L24" i="2"/>
  <c r="L22" i="2"/>
  <c r="L20" i="2"/>
  <c r="L16" i="2"/>
  <c r="L12" i="2"/>
  <c r="L48" i="2"/>
  <c r="L42" i="2"/>
  <c r="L52" i="2"/>
  <c r="L63" i="2"/>
  <c r="L61" i="2"/>
  <c r="L59" i="2"/>
  <c r="L57" i="2"/>
  <c r="L55" i="2"/>
  <c r="L53" i="2"/>
  <c r="L88" i="2"/>
  <c r="L84" i="2"/>
  <c r="L82" i="2"/>
  <c r="L80" i="2"/>
  <c r="L78" i="2"/>
  <c r="L76" i="2"/>
  <c r="L74" i="2"/>
  <c r="L102" i="2"/>
  <c r="L103" i="2"/>
  <c r="L10" i="1"/>
  <c r="L16" i="1"/>
  <c r="L18" i="1"/>
  <c r="L9" i="1"/>
  <c r="L12" i="1"/>
  <c r="L15" i="1"/>
  <c r="L20" i="1"/>
  <c r="L21" i="1"/>
  <c r="L24" i="1"/>
  <c r="L38" i="1"/>
  <c r="L45" i="1"/>
  <c r="L51" i="1"/>
  <c r="F52" i="1"/>
  <c r="L54" i="1"/>
  <c r="L55" i="1"/>
  <c r="L80" i="1"/>
  <c r="L81" i="1"/>
  <c r="L82" i="1"/>
  <c r="L83" i="1"/>
  <c r="L84" i="1"/>
  <c r="L85" i="1"/>
  <c r="L86" i="1"/>
  <c r="L87" i="1"/>
  <c r="L88" i="1"/>
  <c r="L89" i="1"/>
  <c r="L94" i="1"/>
  <c r="L97" i="1"/>
  <c r="L103" i="1"/>
  <c r="L111" i="1"/>
  <c r="F141" i="1"/>
  <c r="L130" i="1"/>
  <c r="L141" i="1" s="1"/>
  <c r="L66" i="2" l="1"/>
  <c r="L92" i="1"/>
  <c r="L128" i="1"/>
  <c r="L61" i="1"/>
  <c r="F61" i="1"/>
  <c r="F7" i="1" s="1"/>
  <c r="L113" i="2"/>
  <c r="L38" i="2"/>
  <c r="L100" i="2"/>
  <c r="L50" i="2"/>
  <c r="L61" i="5"/>
  <c r="L105" i="5"/>
  <c r="L48" i="5"/>
  <c r="L82" i="5"/>
  <c r="L153" i="5"/>
  <c r="L140" i="5"/>
  <c r="F7" i="5"/>
  <c r="F7" i="2"/>
  <c r="K7" i="6"/>
  <c r="L52" i="1"/>
  <c r="L7" i="5" l="1"/>
  <c r="L7" i="2"/>
  <c r="L7" i="1"/>
  <c r="D28" i="9" l="1"/>
  <c r="D34" i="9" s="1"/>
  <c r="D6" i="9" s="1"/>
  <c r="E7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ZIMU-BUTSU-0050</author>
  </authors>
  <commentList>
    <comment ref="B101" authorId="0" shapeId="0" xr:uid="{00000000-0006-0000-0B00-000001000000}">
      <text>
        <r>
          <rPr>
            <sz val="11"/>
            <rFont val="ＭＳ Ｐゴシック"/>
            <family val="3"/>
            <charset val="128"/>
          </rPr>
          <t>H29.10時点
管理当直の体制がなくなる可能性があるためH30年度からの契約に入るか要検討</t>
        </r>
      </text>
    </comment>
  </commentList>
</comments>
</file>

<file path=xl/sharedStrings.xml><?xml version="1.0" encoding="utf-8"?>
<sst xmlns="http://schemas.openxmlformats.org/spreadsheetml/2006/main" count="5394" uniqueCount="1153">
  <si>
    <t>佐賀県医療センター好生館　　日常清掃</t>
    <rPh sb="0" eb="3">
      <t>サガケン</t>
    </rPh>
    <rPh sb="3" eb="5">
      <t>イリョウ</t>
    </rPh>
    <rPh sb="9" eb="11">
      <t>ヨシオ</t>
    </rPh>
    <rPh sb="11" eb="12">
      <t>カン</t>
    </rPh>
    <rPh sb="14" eb="16">
      <t>ニチジョウ</t>
    </rPh>
    <rPh sb="16" eb="18">
      <t>セイソウ</t>
    </rPh>
    <phoneticPr fontId="3"/>
  </si>
  <si>
    <t>部屋別清掃　仕様・回数・年間延面積</t>
    <rPh sb="0" eb="2">
      <t>ヘヤ</t>
    </rPh>
    <rPh sb="2" eb="3">
      <t>ベツ</t>
    </rPh>
    <rPh sb="3" eb="5">
      <t>セイソウ</t>
    </rPh>
    <rPh sb="6" eb="8">
      <t>シヨウ</t>
    </rPh>
    <rPh sb="9" eb="11">
      <t>カイスウ</t>
    </rPh>
    <rPh sb="12" eb="14">
      <t>ネンカン</t>
    </rPh>
    <rPh sb="14" eb="15">
      <t>ノベ</t>
    </rPh>
    <rPh sb="15" eb="17">
      <t>メンセキ</t>
    </rPh>
    <phoneticPr fontId="3"/>
  </si>
  <si>
    <t>曜日</t>
    <rPh sb="0" eb="2">
      <t>ヨウビ</t>
    </rPh>
    <phoneticPr fontId="3"/>
  </si>
  <si>
    <t>月～土</t>
    <rPh sb="0" eb="1">
      <t>ゲツ</t>
    </rPh>
    <rPh sb="2" eb="3">
      <t>ド</t>
    </rPh>
    <phoneticPr fontId="3"/>
  </si>
  <si>
    <t>－</t>
    <phoneticPr fontId="3"/>
  </si>
  <si>
    <t>1回/1ヵ月</t>
    <rPh sb="1" eb="2">
      <t>カイ</t>
    </rPh>
    <rPh sb="5" eb="6">
      <t>ゲツ</t>
    </rPh>
    <phoneticPr fontId="3"/>
  </si>
  <si>
    <t>1回/週</t>
    <rPh sb="1" eb="2">
      <t>カイ</t>
    </rPh>
    <rPh sb="3" eb="4">
      <t>シュウ</t>
    </rPh>
    <phoneticPr fontId="3"/>
  </si>
  <si>
    <t>2回/週</t>
    <rPh sb="1" eb="2">
      <t>カイ</t>
    </rPh>
    <rPh sb="3" eb="4">
      <t>シュウ</t>
    </rPh>
    <phoneticPr fontId="3"/>
  </si>
  <si>
    <t>3回/週</t>
    <rPh sb="1" eb="2">
      <t>カイ</t>
    </rPh>
    <rPh sb="3" eb="4">
      <t>シュウ</t>
    </rPh>
    <phoneticPr fontId="3"/>
  </si>
  <si>
    <t>月～金</t>
    <rPh sb="0" eb="1">
      <t>ゲツ</t>
    </rPh>
    <rPh sb="2" eb="3">
      <t>キン</t>
    </rPh>
    <phoneticPr fontId="3"/>
  </si>
  <si>
    <t>5日/週</t>
    <rPh sb="1" eb="2">
      <t>ニチ</t>
    </rPh>
    <rPh sb="3" eb="4">
      <t>シュウ</t>
    </rPh>
    <phoneticPr fontId="3"/>
  </si>
  <si>
    <t>6日/週</t>
    <rPh sb="1" eb="2">
      <t>ニチ</t>
    </rPh>
    <rPh sb="3" eb="4">
      <t>シュウ</t>
    </rPh>
    <phoneticPr fontId="3"/>
  </si>
  <si>
    <t>月～土+日・祭</t>
    <rPh sb="0" eb="1">
      <t>ゲツ</t>
    </rPh>
    <rPh sb="2" eb="3">
      <t>ド</t>
    </rPh>
    <rPh sb="4" eb="5">
      <t>ニチ</t>
    </rPh>
    <rPh sb="6" eb="7">
      <t>サイ</t>
    </rPh>
    <phoneticPr fontId="3"/>
  </si>
  <si>
    <t>月～金+土</t>
    <rPh sb="0" eb="1">
      <t>ゲツ</t>
    </rPh>
    <rPh sb="2" eb="3">
      <t>キン</t>
    </rPh>
    <rPh sb="4" eb="5">
      <t>ド</t>
    </rPh>
    <phoneticPr fontId="3"/>
  </si>
  <si>
    <t>16回/週</t>
    <rPh sb="2" eb="3">
      <t>カイ</t>
    </rPh>
    <rPh sb="4" eb="5">
      <t>シュウ</t>
    </rPh>
    <phoneticPr fontId="3"/>
  </si>
  <si>
    <t>８階</t>
    <rPh sb="1" eb="2">
      <t>カイ</t>
    </rPh>
    <phoneticPr fontId="3"/>
  </si>
  <si>
    <t>室　名</t>
    <rPh sb="0" eb="1">
      <t>シツ</t>
    </rPh>
    <rPh sb="2" eb="3">
      <t>メイ</t>
    </rPh>
    <phoneticPr fontId="3"/>
  </si>
  <si>
    <t>部屋面積</t>
    <rPh sb="0" eb="2">
      <t>ヘヤ</t>
    </rPh>
    <rPh sb="2" eb="4">
      <t>メンセキ</t>
    </rPh>
    <phoneticPr fontId="3"/>
  </si>
  <si>
    <t>床材区分</t>
    <rPh sb="0" eb="2">
      <t>ユカザイ</t>
    </rPh>
    <rPh sb="2" eb="4">
      <t>クブン</t>
    </rPh>
    <phoneticPr fontId="3"/>
  </si>
  <si>
    <t>日常清掃</t>
    <rPh sb="0" eb="2">
      <t>ニチジョウ</t>
    </rPh>
    <rPh sb="2" eb="4">
      <t>セイソウ</t>
    </rPh>
    <phoneticPr fontId="3"/>
  </si>
  <si>
    <t>天井高</t>
    <rPh sb="0" eb="2">
      <t>テンジョウ</t>
    </rPh>
    <rPh sb="2" eb="3">
      <t>タカ</t>
    </rPh>
    <phoneticPr fontId="3"/>
  </si>
  <si>
    <t>1室面積</t>
    <rPh sb="1" eb="2">
      <t>シツ</t>
    </rPh>
    <rPh sb="2" eb="4">
      <t>メンセキ</t>
    </rPh>
    <phoneticPr fontId="3"/>
  </si>
  <si>
    <t>部屋数</t>
    <rPh sb="0" eb="2">
      <t>ヘヤ</t>
    </rPh>
    <rPh sb="2" eb="3">
      <t>カズ</t>
    </rPh>
    <phoneticPr fontId="3"/>
  </si>
  <si>
    <t>面積</t>
    <rPh sb="0" eb="2">
      <t>メンセキ</t>
    </rPh>
    <phoneticPr fontId="3"/>
  </si>
  <si>
    <t>Vﾀｲﾙ・ｼｰﾄ</t>
    <phoneticPr fontId="3"/>
  </si>
  <si>
    <t>他仕上</t>
    <rPh sb="0" eb="1">
      <t>ホカ</t>
    </rPh>
    <rPh sb="1" eb="3">
      <t>シア</t>
    </rPh>
    <phoneticPr fontId="3"/>
  </si>
  <si>
    <t>週回数</t>
    <rPh sb="0" eb="1">
      <t>シュウ</t>
    </rPh>
    <rPh sb="1" eb="2">
      <t>カイ</t>
    </rPh>
    <rPh sb="2" eb="3">
      <t>スウ</t>
    </rPh>
    <phoneticPr fontId="3"/>
  </si>
  <si>
    <t>湯沸</t>
    <rPh sb="0" eb="2">
      <t>ユワカシ</t>
    </rPh>
    <phoneticPr fontId="3"/>
  </si>
  <si>
    <t>仮眠</t>
    <rPh sb="0" eb="2">
      <t>カミン</t>
    </rPh>
    <phoneticPr fontId="3"/>
  </si>
  <si>
    <t>スタッフステーション</t>
    <phoneticPr fontId="3"/>
  </si>
  <si>
    <t>機械室</t>
    <rPh sb="0" eb="3">
      <t>キカイシツ</t>
    </rPh>
    <phoneticPr fontId="3"/>
  </si>
  <si>
    <t>年延回数</t>
    <rPh sb="0" eb="1">
      <t>ネン</t>
    </rPh>
    <rPh sb="1" eb="2">
      <t>ノベ</t>
    </rPh>
    <rPh sb="2" eb="4">
      <t>カイスウ</t>
    </rPh>
    <phoneticPr fontId="3"/>
  </si>
  <si>
    <t>年延面積</t>
    <rPh sb="0" eb="1">
      <t>ネン</t>
    </rPh>
    <rPh sb="1" eb="2">
      <t>ノベ</t>
    </rPh>
    <rPh sb="2" eb="4">
      <t>メンセキ</t>
    </rPh>
    <phoneticPr fontId="3"/>
  </si>
  <si>
    <t>合計</t>
    <rPh sb="0" eb="2">
      <t>ゴウケイ</t>
    </rPh>
    <phoneticPr fontId="3"/>
  </si>
  <si>
    <t>病室</t>
    <rPh sb="0" eb="2">
      <t>ビョウシツ</t>
    </rPh>
    <phoneticPr fontId="3"/>
  </si>
  <si>
    <t>1床室C2</t>
    <rPh sb="1" eb="2">
      <t>ショウ</t>
    </rPh>
    <rPh sb="2" eb="3">
      <t>シツ</t>
    </rPh>
    <phoneticPr fontId="3"/>
  </si>
  <si>
    <t>Vﾀｲﾙ・ｼｰﾄ</t>
    <phoneticPr fontId="3"/>
  </si>
  <si>
    <t>月～土</t>
    <phoneticPr fontId="3"/>
  </si>
  <si>
    <t>1床室C　便所</t>
    <rPh sb="1" eb="2">
      <t>ショウ</t>
    </rPh>
    <rPh sb="2" eb="3">
      <t>シツ</t>
    </rPh>
    <rPh sb="5" eb="7">
      <t>ベンジョ</t>
    </rPh>
    <phoneticPr fontId="3"/>
  </si>
  <si>
    <t>1床室A’2</t>
    <rPh sb="1" eb="2">
      <t>ショウ</t>
    </rPh>
    <rPh sb="2" eb="3">
      <t>シツ</t>
    </rPh>
    <phoneticPr fontId="3"/>
  </si>
  <si>
    <t>1床室A’2　便所</t>
    <rPh sb="1" eb="2">
      <t>ショウ</t>
    </rPh>
    <rPh sb="2" eb="3">
      <t>シツ</t>
    </rPh>
    <rPh sb="7" eb="9">
      <t>ベンジョ</t>
    </rPh>
    <phoneticPr fontId="3"/>
  </si>
  <si>
    <t>2床室A</t>
    <rPh sb="1" eb="2">
      <t>ショウ</t>
    </rPh>
    <rPh sb="2" eb="3">
      <t>シツ</t>
    </rPh>
    <phoneticPr fontId="3"/>
  </si>
  <si>
    <t>2床室A　便所</t>
    <rPh sb="1" eb="2">
      <t>ショウ</t>
    </rPh>
    <rPh sb="2" eb="3">
      <t>シツ</t>
    </rPh>
    <rPh sb="5" eb="7">
      <t>ベンジョ</t>
    </rPh>
    <phoneticPr fontId="3"/>
  </si>
  <si>
    <t>1床室A2</t>
    <rPh sb="1" eb="2">
      <t>ショウ</t>
    </rPh>
    <rPh sb="2" eb="3">
      <t>シツ</t>
    </rPh>
    <phoneticPr fontId="3"/>
  </si>
  <si>
    <t>1床室A2　便所</t>
    <rPh sb="1" eb="2">
      <t>ショウ</t>
    </rPh>
    <rPh sb="2" eb="3">
      <t>シツ</t>
    </rPh>
    <rPh sb="6" eb="8">
      <t>ベンジョ</t>
    </rPh>
    <phoneticPr fontId="3"/>
  </si>
  <si>
    <t>特別1床室B</t>
    <rPh sb="0" eb="2">
      <t>トクベツ</t>
    </rPh>
    <rPh sb="3" eb="4">
      <t>ショウ</t>
    </rPh>
    <rPh sb="4" eb="5">
      <t>シツ</t>
    </rPh>
    <phoneticPr fontId="3"/>
  </si>
  <si>
    <t>TC1</t>
    <phoneticPr fontId="3"/>
  </si>
  <si>
    <t>特別1床室B　便所</t>
    <rPh sb="0" eb="2">
      <t>トクベツ</t>
    </rPh>
    <rPh sb="3" eb="4">
      <t>ショウ</t>
    </rPh>
    <rPh sb="4" eb="5">
      <t>シツ</t>
    </rPh>
    <rPh sb="7" eb="9">
      <t>ベンジョ</t>
    </rPh>
    <phoneticPr fontId="3"/>
  </si>
  <si>
    <t>特別1床室B　US</t>
    <rPh sb="0" eb="2">
      <t>トクベツ</t>
    </rPh>
    <rPh sb="3" eb="4">
      <t>ショウ</t>
    </rPh>
    <rPh sb="4" eb="5">
      <t>シツ</t>
    </rPh>
    <phoneticPr fontId="3"/>
  </si>
  <si>
    <t>FRP</t>
    <phoneticPr fontId="3"/>
  </si>
  <si>
    <t>デイホスピス</t>
    <phoneticPr fontId="3"/>
  </si>
  <si>
    <t>1種A(透析)</t>
    <rPh sb="1" eb="2">
      <t>シュ</t>
    </rPh>
    <rPh sb="4" eb="6">
      <t>トウセキ</t>
    </rPh>
    <phoneticPr fontId="3"/>
  </si>
  <si>
    <t>1種A(透析)　UST</t>
    <rPh sb="1" eb="2">
      <t>シュ</t>
    </rPh>
    <rPh sb="4" eb="6">
      <t>トウセキ</t>
    </rPh>
    <phoneticPr fontId="3"/>
  </si>
  <si>
    <t>1種B(透析)</t>
    <rPh sb="1" eb="2">
      <t>シュ</t>
    </rPh>
    <rPh sb="4" eb="6">
      <t>トウセキ</t>
    </rPh>
    <phoneticPr fontId="3"/>
  </si>
  <si>
    <t>1種B(透析)　UST</t>
    <rPh sb="1" eb="2">
      <t>シュ</t>
    </rPh>
    <rPh sb="4" eb="6">
      <t>トウセキ</t>
    </rPh>
    <phoneticPr fontId="3"/>
  </si>
  <si>
    <t>1種B(透析)　前室</t>
    <rPh sb="1" eb="2">
      <t>シュ</t>
    </rPh>
    <rPh sb="4" eb="6">
      <t>トウセキ</t>
    </rPh>
    <rPh sb="8" eb="9">
      <t>ゼン</t>
    </rPh>
    <rPh sb="9" eb="10">
      <t>シツ</t>
    </rPh>
    <phoneticPr fontId="3"/>
  </si>
  <si>
    <t>1種B(透析)　検査</t>
    <rPh sb="1" eb="2">
      <t>シュ</t>
    </rPh>
    <rPh sb="4" eb="6">
      <t>トウセキ</t>
    </rPh>
    <rPh sb="8" eb="10">
      <t>ケンサ</t>
    </rPh>
    <phoneticPr fontId="3"/>
  </si>
  <si>
    <r>
      <t>2種A</t>
    </r>
    <r>
      <rPr>
        <sz val="11"/>
        <rFont val="ＭＳ Ｐゴシック"/>
        <family val="3"/>
        <charset val="128"/>
      </rPr>
      <t>(</t>
    </r>
    <r>
      <rPr>
        <sz val="11"/>
        <rFont val="ＭＳ Ｐゴシック"/>
        <family val="3"/>
        <charset val="128"/>
      </rPr>
      <t>透析</t>
    </r>
    <r>
      <rPr>
        <sz val="11"/>
        <rFont val="ＭＳ Ｐゴシック"/>
        <family val="3"/>
        <charset val="128"/>
      </rPr>
      <t>)、2種A</t>
    </r>
    <rPh sb="1" eb="2">
      <t>シュ</t>
    </rPh>
    <phoneticPr fontId="3"/>
  </si>
  <si>
    <r>
      <t>2種A</t>
    </r>
    <r>
      <rPr>
        <sz val="11"/>
        <rFont val="ＭＳ Ｐゴシック"/>
        <family val="3"/>
        <charset val="128"/>
      </rPr>
      <t>(</t>
    </r>
    <r>
      <rPr>
        <sz val="11"/>
        <rFont val="ＭＳ Ｐゴシック"/>
        <family val="3"/>
        <charset val="128"/>
      </rPr>
      <t>透析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、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種</t>
    </r>
    <r>
      <rPr>
        <sz val="11"/>
        <rFont val="ＭＳ Ｐゴシック"/>
        <family val="3"/>
        <charset val="128"/>
      </rPr>
      <t>A　　</t>
    </r>
    <r>
      <rPr>
        <sz val="11"/>
        <rFont val="ＭＳ Ｐゴシック"/>
        <family val="3"/>
        <charset val="128"/>
      </rPr>
      <t>　UST</t>
    </r>
    <rPh sb="1" eb="2">
      <t>シュ</t>
    </rPh>
    <phoneticPr fontId="3"/>
  </si>
  <si>
    <t>2種A(透析)、2種A　UST</t>
    <phoneticPr fontId="3"/>
  </si>
  <si>
    <t>2種B</t>
    <rPh sb="1" eb="2">
      <t>シュ</t>
    </rPh>
    <phoneticPr fontId="3"/>
  </si>
  <si>
    <t>2種B　UST</t>
    <rPh sb="1" eb="2">
      <t>シュ</t>
    </rPh>
    <phoneticPr fontId="3"/>
  </si>
  <si>
    <t>2種B　前室</t>
    <rPh sb="1" eb="2">
      <t>シュ</t>
    </rPh>
    <rPh sb="4" eb="5">
      <t>ゼン</t>
    </rPh>
    <rPh sb="5" eb="6">
      <t>シツ</t>
    </rPh>
    <phoneticPr fontId="3"/>
  </si>
  <si>
    <t>4床室A</t>
    <rPh sb="1" eb="2">
      <t>ショウ</t>
    </rPh>
    <rPh sb="2" eb="3">
      <t>シツ</t>
    </rPh>
    <phoneticPr fontId="3"/>
  </si>
  <si>
    <t>4床室A　便所</t>
    <rPh sb="1" eb="2">
      <t>ショウ</t>
    </rPh>
    <rPh sb="2" eb="3">
      <t>シツ</t>
    </rPh>
    <rPh sb="5" eb="7">
      <t>ベンジョ</t>
    </rPh>
    <phoneticPr fontId="3"/>
  </si>
  <si>
    <t>1床室A</t>
    <rPh sb="1" eb="2">
      <t>ショウ</t>
    </rPh>
    <rPh sb="2" eb="3">
      <t>シツ</t>
    </rPh>
    <phoneticPr fontId="3"/>
  </si>
  <si>
    <t>1床室A　便所</t>
    <rPh sb="1" eb="2">
      <t>ショウ</t>
    </rPh>
    <rPh sb="2" eb="3">
      <t>シツ</t>
    </rPh>
    <rPh sb="5" eb="7">
      <t>ベンジョ</t>
    </rPh>
    <phoneticPr fontId="3"/>
  </si>
  <si>
    <t>1床室B2</t>
    <rPh sb="1" eb="2">
      <t>ショウ</t>
    </rPh>
    <rPh sb="2" eb="3">
      <t>シツ</t>
    </rPh>
    <phoneticPr fontId="3"/>
  </si>
  <si>
    <t>1床室B2　便所</t>
    <rPh sb="1" eb="2">
      <t>ショウ</t>
    </rPh>
    <rPh sb="2" eb="3">
      <t>シツ</t>
    </rPh>
    <rPh sb="6" eb="8">
      <t>ベンジョ</t>
    </rPh>
    <phoneticPr fontId="3"/>
  </si>
  <si>
    <t>欠番</t>
    <rPh sb="0" eb="2">
      <t>ケツバン</t>
    </rPh>
    <phoneticPr fontId="3"/>
  </si>
  <si>
    <t>4床室B</t>
    <rPh sb="1" eb="2">
      <t>ショウ</t>
    </rPh>
    <rPh sb="2" eb="3">
      <t>シツ</t>
    </rPh>
    <phoneticPr fontId="3"/>
  </si>
  <si>
    <t>4床室B　便所</t>
    <rPh sb="1" eb="2">
      <t>ショウ</t>
    </rPh>
    <rPh sb="2" eb="3">
      <t>シツ</t>
    </rPh>
    <rPh sb="5" eb="7">
      <t>ベンジョ</t>
    </rPh>
    <phoneticPr fontId="3"/>
  </si>
  <si>
    <t>処置室(眼科)</t>
    <rPh sb="0" eb="2">
      <t>ショチ</t>
    </rPh>
    <rPh sb="2" eb="3">
      <t>シツ</t>
    </rPh>
    <rPh sb="4" eb="6">
      <t>ガンカ</t>
    </rPh>
    <phoneticPr fontId="3"/>
  </si>
  <si>
    <t>食堂・デイルーム</t>
    <rPh sb="0" eb="2">
      <t>ショクドウ</t>
    </rPh>
    <phoneticPr fontId="3"/>
  </si>
  <si>
    <t>洗浄・サテライトキッチン</t>
    <rPh sb="0" eb="2">
      <t>センジョウ</t>
    </rPh>
    <phoneticPr fontId="3"/>
  </si>
  <si>
    <t>家族控室1.2</t>
    <rPh sb="0" eb="2">
      <t>カゾク</t>
    </rPh>
    <rPh sb="2" eb="4">
      <t>ヒカエシツ</t>
    </rPh>
    <phoneticPr fontId="3"/>
  </si>
  <si>
    <t>ボランティア室　2.7*3.8</t>
    <rPh sb="6" eb="7">
      <t>シツ</t>
    </rPh>
    <phoneticPr fontId="3"/>
  </si>
  <si>
    <t>食堂・デイルームTELコーナー</t>
    <rPh sb="0" eb="2">
      <t>ショクドウ</t>
    </rPh>
    <phoneticPr fontId="3"/>
  </si>
  <si>
    <t>多目的室・サンルーム・キッチン</t>
    <rPh sb="0" eb="3">
      <t>タモクテキ</t>
    </rPh>
    <rPh sb="3" eb="4">
      <t>シツ</t>
    </rPh>
    <phoneticPr fontId="3"/>
  </si>
  <si>
    <t>倉庫</t>
    <rPh sb="0" eb="2">
      <t>ソウコ</t>
    </rPh>
    <phoneticPr fontId="3"/>
  </si>
  <si>
    <t>Vﾀｲﾙ・ｼｰﾄ</t>
    <phoneticPr fontId="3"/>
  </si>
  <si>
    <t>病室PS0.6*1.9　×12室</t>
    <rPh sb="0" eb="2">
      <t>ビョウシツ</t>
    </rPh>
    <rPh sb="15" eb="16">
      <t>シツ</t>
    </rPh>
    <phoneticPr fontId="3"/>
  </si>
  <si>
    <t>病室PS1.6*1　×2室</t>
    <rPh sb="0" eb="2">
      <t>ビョウシツ</t>
    </rPh>
    <rPh sb="12" eb="13">
      <t>シツ</t>
    </rPh>
    <phoneticPr fontId="3"/>
  </si>
  <si>
    <r>
      <t>病室PS1.3*1　×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室</t>
    </r>
    <rPh sb="0" eb="2">
      <t>ビョウシツ</t>
    </rPh>
    <phoneticPr fontId="3"/>
  </si>
  <si>
    <t>廊下</t>
    <rPh sb="0" eb="2">
      <t>ロウカ</t>
    </rPh>
    <phoneticPr fontId="3"/>
  </si>
  <si>
    <t>病棟廊下A(西病棟)</t>
    <rPh sb="0" eb="2">
      <t>ビョウトウ</t>
    </rPh>
    <rPh sb="2" eb="4">
      <t>ロウカ</t>
    </rPh>
    <rPh sb="6" eb="7">
      <t>ニシ</t>
    </rPh>
    <rPh sb="7" eb="9">
      <t>ビョウトウ</t>
    </rPh>
    <phoneticPr fontId="3"/>
  </si>
  <si>
    <t>Vﾀｲﾙ・ｼｰﾄ</t>
    <phoneticPr fontId="3"/>
  </si>
  <si>
    <t>病棟廊下A(東病棟)</t>
    <rPh sb="0" eb="2">
      <t>ビョウトウ</t>
    </rPh>
    <rPh sb="2" eb="4">
      <t>ロウカ</t>
    </rPh>
    <rPh sb="6" eb="7">
      <t>ヒガシ</t>
    </rPh>
    <rPh sb="7" eb="9">
      <t>ビョウトウ</t>
    </rPh>
    <phoneticPr fontId="3"/>
  </si>
  <si>
    <t>病棟廊下B</t>
    <rPh sb="0" eb="2">
      <t>ビョウトウ</t>
    </rPh>
    <rPh sb="2" eb="4">
      <t>ロウカ</t>
    </rPh>
    <phoneticPr fontId="3"/>
  </si>
  <si>
    <t>スタッフ廊下</t>
    <rPh sb="4" eb="6">
      <t>ロウカ</t>
    </rPh>
    <phoneticPr fontId="3"/>
  </si>
  <si>
    <t>204A</t>
    <phoneticPr fontId="3"/>
  </si>
  <si>
    <t>前室</t>
    <rPh sb="0" eb="2">
      <t>ゼンシツ</t>
    </rPh>
    <phoneticPr fontId="3"/>
  </si>
  <si>
    <t>救急搬送EVホール 乗降ロビー</t>
    <rPh sb="0" eb="2">
      <t>キュウキュウ</t>
    </rPh>
    <rPh sb="2" eb="4">
      <t>ハンソウ</t>
    </rPh>
    <rPh sb="10" eb="12">
      <t>ジョウコウ</t>
    </rPh>
    <phoneticPr fontId="3"/>
  </si>
  <si>
    <t>スタッフ</t>
    <phoneticPr fontId="3"/>
  </si>
  <si>
    <t>看護師長</t>
    <rPh sb="0" eb="2">
      <t>カンゴ</t>
    </rPh>
    <rPh sb="2" eb="3">
      <t>シ</t>
    </rPh>
    <rPh sb="3" eb="4">
      <t>チョウ</t>
    </rPh>
    <phoneticPr fontId="3"/>
  </si>
  <si>
    <t>デイホスピス</t>
    <phoneticPr fontId="3"/>
  </si>
  <si>
    <t>汚物処理</t>
    <rPh sb="0" eb="2">
      <t>オブツ</t>
    </rPh>
    <rPh sb="2" eb="4">
      <t>ショリ</t>
    </rPh>
    <phoneticPr fontId="3"/>
  </si>
  <si>
    <t>作業</t>
    <rPh sb="0" eb="2">
      <t>サギョウ</t>
    </rPh>
    <phoneticPr fontId="3"/>
  </si>
  <si>
    <t>カンファランス</t>
    <phoneticPr fontId="3"/>
  </si>
  <si>
    <t>談話室</t>
    <rPh sb="0" eb="3">
      <t>ダンワシツ</t>
    </rPh>
    <phoneticPr fontId="3"/>
  </si>
  <si>
    <t>面談</t>
    <rPh sb="0" eb="2">
      <t>メンダン</t>
    </rPh>
    <phoneticPr fontId="3"/>
  </si>
  <si>
    <t>外来診察(西病棟)</t>
    <rPh sb="0" eb="2">
      <t>ガイライ</t>
    </rPh>
    <rPh sb="2" eb="4">
      <t>シンサツ</t>
    </rPh>
    <rPh sb="5" eb="6">
      <t>ニシ</t>
    </rPh>
    <rPh sb="6" eb="8">
      <t>ビョウトウ</t>
    </rPh>
    <phoneticPr fontId="3"/>
  </si>
  <si>
    <t>スタッフステーション</t>
    <phoneticPr fontId="3"/>
  </si>
  <si>
    <t>ﾅｰｼﾝｸﾞｺｰﾅｰ・ｽﾀｯﾌｽﾃｰｼｮﾝ</t>
    <phoneticPr fontId="3"/>
  </si>
  <si>
    <t>310A</t>
    <phoneticPr fontId="3"/>
  </si>
  <si>
    <t>スタッフ室</t>
    <rPh sb="4" eb="5">
      <t>シツ</t>
    </rPh>
    <phoneticPr fontId="3"/>
  </si>
  <si>
    <t>コア・サービス</t>
    <phoneticPr fontId="3"/>
  </si>
  <si>
    <t>使用済リネン</t>
    <rPh sb="0" eb="2">
      <t>シヨウ</t>
    </rPh>
    <rPh sb="2" eb="3">
      <t>ズ</t>
    </rPh>
    <phoneticPr fontId="3"/>
  </si>
  <si>
    <t>HWC-A2</t>
    <phoneticPr fontId="3"/>
  </si>
  <si>
    <t>WC</t>
    <phoneticPr fontId="3"/>
  </si>
  <si>
    <t>ランドリー</t>
    <phoneticPr fontId="3"/>
  </si>
  <si>
    <t>倉庫②</t>
    <rPh sb="0" eb="2">
      <t>ソウコ</t>
    </rPh>
    <phoneticPr fontId="3"/>
  </si>
  <si>
    <t>清潔リネン</t>
    <rPh sb="0" eb="2">
      <t>セイケツ</t>
    </rPh>
    <phoneticPr fontId="3"/>
  </si>
  <si>
    <t>汚物処理①</t>
    <rPh sb="0" eb="2">
      <t>オブツ</t>
    </rPh>
    <rPh sb="2" eb="4">
      <t>ショリ</t>
    </rPh>
    <phoneticPr fontId="3"/>
  </si>
  <si>
    <t>汚物処理②</t>
    <rPh sb="0" eb="2">
      <t>オブツ</t>
    </rPh>
    <rPh sb="2" eb="4">
      <t>ショリ</t>
    </rPh>
    <phoneticPr fontId="3"/>
  </si>
  <si>
    <t>介助浴室</t>
    <rPh sb="0" eb="2">
      <t>カイジョ</t>
    </rPh>
    <rPh sb="2" eb="4">
      <t>ヨクシツ</t>
    </rPh>
    <phoneticPr fontId="3"/>
  </si>
  <si>
    <t>タイルC</t>
    <phoneticPr fontId="3"/>
  </si>
  <si>
    <t>薬剤指導管理</t>
    <rPh sb="0" eb="2">
      <t>ヤクザイ</t>
    </rPh>
    <rPh sb="2" eb="4">
      <t>シドウ</t>
    </rPh>
    <rPh sb="4" eb="6">
      <t>カンリ</t>
    </rPh>
    <phoneticPr fontId="3"/>
  </si>
  <si>
    <t>スタッフWC</t>
    <phoneticPr fontId="3"/>
  </si>
  <si>
    <t>廃棄物</t>
    <rPh sb="0" eb="3">
      <t>ハイキブツ</t>
    </rPh>
    <phoneticPr fontId="3"/>
  </si>
  <si>
    <t>収納</t>
    <rPh sb="0" eb="2">
      <t>シュウノウ</t>
    </rPh>
    <phoneticPr fontId="3"/>
  </si>
  <si>
    <t>介護シャワー・浴室　車椅子</t>
    <rPh sb="0" eb="2">
      <t>カイゴ</t>
    </rPh>
    <rPh sb="7" eb="9">
      <t>ヨクシツ</t>
    </rPh>
    <rPh sb="10" eb="11">
      <t>クルマ</t>
    </rPh>
    <rPh sb="11" eb="13">
      <t>イス</t>
    </rPh>
    <phoneticPr fontId="3"/>
  </si>
  <si>
    <t>脱衣</t>
    <rPh sb="0" eb="2">
      <t>ダツイ</t>
    </rPh>
    <phoneticPr fontId="3"/>
  </si>
  <si>
    <t>Vﾀｲﾙ・ｼｰﾄ</t>
    <phoneticPr fontId="3"/>
  </si>
  <si>
    <t>介護シャワー</t>
    <rPh sb="0" eb="2">
      <t>カイゴ</t>
    </rPh>
    <phoneticPr fontId="3"/>
  </si>
  <si>
    <t>タイルC</t>
    <phoneticPr fontId="3"/>
  </si>
  <si>
    <t>US</t>
    <phoneticPr fontId="3"/>
  </si>
  <si>
    <t>FRP</t>
    <phoneticPr fontId="3"/>
  </si>
  <si>
    <t>器材庫</t>
    <rPh sb="0" eb="2">
      <t>キザイ</t>
    </rPh>
    <rPh sb="2" eb="3">
      <t>コ</t>
    </rPh>
    <phoneticPr fontId="3"/>
  </si>
  <si>
    <t>乗用EVホール</t>
    <rPh sb="0" eb="2">
      <t>ジョウヨウ</t>
    </rPh>
    <phoneticPr fontId="3"/>
  </si>
  <si>
    <t>搬送EVホール</t>
    <rPh sb="0" eb="2">
      <t>ハンソウ</t>
    </rPh>
    <phoneticPr fontId="3"/>
  </si>
  <si>
    <t>附室</t>
    <rPh sb="0" eb="1">
      <t>フ</t>
    </rPh>
    <rPh sb="1" eb="2">
      <t>シツ</t>
    </rPh>
    <phoneticPr fontId="3"/>
  </si>
  <si>
    <r>
      <t>西北PS・DS</t>
    </r>
    <r>
      <rPr>
        <sz val="11"/>
        <rFont val="ＭＳ Ｐゴシック"/>
        <family val="3"/>
        <charset val="128"/>
      </rPr>
      <t>1.9*3.7+</t>
    </r>
    <r>
      <rPr>
        <sz val="11"/>
        <rFont val="ＭＳ Ｐゴシック"/>
        <family val="3"/>
        <charset val="128"/>
      </rPr>
      <t>1.8*3.8+2.9*4.2+2*0.8</t>
    </r>
    <rPh sb="0" eb="1">
      <t>ニシ</t>
    </rPh>
    <rPh sb="1" eb="2">
      <t>キタ</t>
    </rPh>
    <phoneticPr fontId="3"/>
  </si>
  <si>
    <t>SE1.8*1.5</t>
    <phoneticPr fontId="3"/>
  </si>
  <si>
    <t>廊下西EPS3.4*0.6</t>
    <rPh sb="0" eb="2">
      <t>ロウカ</t>
    </rPh>
    <rPh sb="2" eb="3">
      <t>ニシ</t>
    </rPh>
    <phoneticPr fontId="3"/>
  </si>
  <si>
    <t>廊下東EPS3.4*0.6+1.2*2.3</t>
    <rPh sb="0" eb="2">
      <t>ロウカ</t>
    </rPh>
    <rPh sb="2" eb="3">
      <t>ヒガシ</t>
    </rPh>
    <phoneticPr fontId="3"/>
  </si>
  <si>
    <t>東PS・DS3.2*3+1.7*2.4</t>
    <rPh sb="0" eb="1">
      <t>ヒガシ</t>
    </rPh>
    <phoneticPr fontId="3"/>
  </si>
  <si>
    <t>南西EPS2*3.8</t>
    <rPh sb="0" eb="1">
      <t>ミナミ</t>
    </rPh>
    <rPh sb="1" eb="2">
      <t>ニシ</t>
    </rPh>
    <phoneticPr fontId="3"/>
  </si>
  <si>
    <t>南東PS・DS0.6*2.2+1.4*0.6</t>
    <rPh sb="0" eb="1">
      <t>ミナミ</t>
    </rPh>
    <rPh sb="1" eb="2">
      <t>ヒガシ</t>
    </rPh>
    <phoneticPr fontId="3"/>
  </si>
  <si>
    <t>南東DS1.4*0.6</t>
    <rPh sb="0" eb="1">
      <t>ミナミ</t>
    </rPh>
    <rPh sb="1" eb="2">
      <t>ヒガシ</t>
    </rPh>
    <phoneticPr fontId="3"/>
  </si>
  <si>
    <t>階段</t>
    <rPh sb="0" eb="2">
      <t>カイダン</t>
    </rPh>
    <phoneticPr fontId="3"/>
  </si>
  <si>
    <t>A</t>
    <phoneticPr fontId="3"/>
  </si>
  <si>
    <t>B　非常用</t>
    <rPh sb="2" eb="5">
      <t>ヒジョウヨウ</t>
    </rPh>
    <phoneticPr fontId="3"/>
  </si>
  <si>
    <t>－</t>
    <phoneticPr fontId="3"/>
  </si>
  <si>
    <t>C　非常用</t>
    <rPh sb="2" eb="5">
      <t>ヒジョウヨウ</t>
    </rPh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</si>
  <si>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</si>
  <si>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</si>
  <si>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</si>
  <si>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</si>
  <si>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</si>
  <si>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</si>
  <si>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</si>
  <si>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18日/週+51</t>
    <phoneticPr fontId="3"/>
  </si>
  <si>
    <t>月～土+日</t>
    <rPh sb="0" eb="1">
      <t>ゲツ</t>
    </rPh>
    <rPh sb="2" eb="3">
      <t>ド</t>
    </rPh>
    <rPh sb="4" eb="5">
      <t>ニチ</t>
    </rPh>
    <phoneticPr fontId="3"/>
  </si>
  <si>
    <t>6日/週+51</t>
    <phoneticPr fontId="3"/>
  </si>
  <si>
    <t>6日/週+51</t>
    <phoneticPr fontId="3"/>
  </si>
  <si>
    <t>佐賀県医療センター好生館　　日常清掃</t>
    <rPh sb="0" eb="3">
      <t>サガケン</t>
    </rPh>
    <rPh sb="3" eb="5">
      <t>イリョウ</t>
    </rPh>
    <rPh sb="9" eb="12">
      <t>コウセイカン</t>
    </rPh>
    <rPh sb="14" eb="16">
      <t>ニチジョウ</t>
    </rPh>
    <rPh sb="16" eb="18">
      <t>セイソウ</t>
    </rPh>
    <phoneticPr fontId="3"/>
  </si>
  <si>
    <t>７階</t>
    <rPh sb="1" eb="2">
      <t>カイ</t>
    </rPh>
    <phoneticPr fontId="3"/>
  </si>
  <si>
    <t>Vﾀｲﾙ・ｼｰﾄ</t>
    <phoneticPr fontId="3"/>
  </si>
  <si>
    <t>年間
延回数</t>
    <rPh sb="0" eb="2">
      <t>ネンカン</t>
    </rPh>
    <rPh sb="3" eb="4">
      <t>ノベ</t>
    </rPh>
    <rPh sb="4" eb="6">
      <t>カイスウ</t>
    </rPh>
    <phoneticPr fontId="3"/>
  </si>
  <si>
    <t>年間
延面積</t>
    <rPh sb="0" eb="2">
      <t>ネンカン</t>
    </rPh>
    <rPh sb="3" eb="4">
      <t>ノベ</t>
    </rPh>
    <rPh sb="4" eb="6">
      <t>メンセキ</t>
    </rPh>
    <phoneticPr fontId="3"/>
  </si>
  <si>
    <t>1床室C</t>
    <rPh sb="1" eb="2">
      <t>ショウ</t>
    </rPh>
    <rPh sb="2" eb="3">
      <t>シツ</t>
    </rPh>
    <phoneticPr fontId="3"/>
  </si>
  <si>
    <t>1床室A’</t>
    <rPh sb="1" eb="2">
      <t>ショウ</t>
    </rPh>
    <rPh sb="2" eb="3">
      <t>シツ</t>
    </rPh>
    <phoneticPr fontId="3"/>
  </si>
  <si>
    <t>1床室A’　便所</t>
    <rPh sb="1" eb="2">
      <t>ショウ</t>
    </rPh>
    <rPh sb="2" eb="3">
      <t>シツ</t>
    </rPh>
    <rPh sb="6" eb="8">
      <t>ベンジョ</t>
    </rPh>
    <phoneticPr fontId="3"/>
  </si>
  <si>
    <t>ＭＫ（ミニキッチン）</t>
    <phoneticPr fontId="3"/>
  </si>
  <si>
    <t>TC1</t>
    <phoneticPr fontId="3"/>
  </si>
  <si>
    <t>特別1床室A</t>
    <rPh sb="0" eb="2">
      <t>トクベツ</t>
    </rPh>
    <rPh sb="3" eb="4">
      <t>ショウ</t>
    </rPh>
    <rPh sb="4" eb="5">
      <t>シツ</t>
    </rPh>
    <phoneticPr fontId="3"/>
  </si>
  <si>
    <t>特別1床室A　UST　トイレ</t>
    <rPh sb="0" eb="2">
      <t>トクベツ</t>
    </rPh>
    <rPh sb="3" eb="4">
      <t>ショウ</t>
    </rPh>
    <rPh sb="4" eb="5">
      <t>シツ</t>
    </rPh>
    <phoneticPr fontId="3"/>
  </si>
  <si>
    <t>特別1床室A　UST　シャワー</t>
    <rPh sb="0" eb="2">
      <t>トクベツ</t>
    </rPh>
    <rPh sb="3" eb="4">
      <t>ショウ</t>
    </rPh>
    <rPh sb="4" eb="5">
      <t>シツ</t>
    </rPh>
    <phoneticPr fontId="3"/>
  </si>
  <si>
    <t>重症2床室</t>
    <rPh sb="0" eb="2">
      <t>ジュウショウ</t>
    </rPh>
    <rPh sb="3" eb="4">
      <t>ショウ</t>
    </rPh>
    <rPh sb="4" eb="5">
      <t>シツ</t>
    </rPh>
    <phoneticPr fontId="3"/>
  </si>
  <si>
    <t>重症2床室　器材</t>
    <rPh sb="0" eb="2">
      <t>ジュウショウ</t>
    </rPh>
    <rPh sb="3" eb="4">
      <t>ショウ</t>
    </rPh>
    <rPh sb="4" eb="5">
      <t>シツ</t>
    </rPh>
    <rPh sb="6" eb="8">
      <t>キザイ</t>
    </rPh>
    <phoneticPr fontId="3"/>
  </si>
  <si>
    <t>1床室</t>
    <rPh sb="1" eb="3">
      <t>ショウシツ</t>
    </rPh>
    <phoneticPr fontId="3"/>
  </si>
  <si>
    <t>処置室(消化器外科)</t>
    <rPh sb="0" eb="2">
      <t>ショチ</t>
    </rPh>
    <rPh sb="2" eb="3">
      <t>シツ</t>
    </rPh>
    <rPh sb="4" eb="7">
      <t>ショウカキ</t>
    </rPh>
    <rPh sb="7" eb="9">
      <t>ゲカ</t>
    </rPh>
    <phoneticPr fontId="3"/>
  </si>
  <si>
    <t>6回/週</t>
    <rPh sb="1" eb="2">
      <t>カイ</t>
    </rPh>
    <rPh sb="3" eb="4">
      <t>シュウ</t>
    </rPh>
    <phoneticPr fontId="3"/>
  </si>
  <si>
    <t>処置室(消化器外科)　器材</t>
    <rPh sb="0" eb="2">
      <t>ショチ</t>
    </rPh>
    <rPh sb="2" eb="3">
      <t>シツ</t>
    </rPh>
    <rPh sb="4" eb="7">
      <t>ショウカキ</t>
    </rPh>
    <rPh sb="7" eb="9">
      <t>ゲカ</t>
    </rPh>
    <rPh sb="11" eb="13">
      <t>キザイ</t>
    </rPh>
    <phoneticPr fontId="3"/>
  </si>
  <si>
    <t>203A</t>
    <phoneticPr fontId="3"/>
  </si>
  <si>
    <t>診察・処置</t>
    <rPh sb="0" eb="2">
      <t>シンサツ</t>
    </rPh>
    <rPh sb="3" eb="5">
      <t>ショチ</t>
    </rPh>
    <phoneticPr fontId="3"/>
  </si>
  <si>
    <t>多目的(面談)</t>
    <rPh sb="0" eb="3">
      <t>タモクテキ</t>
    </rPh>
    <rPh sb="4" eb="6">
      <t>メンダン</t>
    </rPh>
    <phoneticPr fontId="3"/>
  </si>
  <si>
    <t>休憩・仮眠室(西)（ベッド無し）</t>
    <rPh sb="0" eb="2">
      <t>キュウケイ</t>
    </rPh>
    <rPh sb="3" eb="5">
      <t>カミン</t>
    </rPh>
    <rPh sb="5" eb="6">
      <t>シツ</t>
    </rPh>
    <rPh sb="7" eb="8">
      <t>ニシ</t>
    </rPh>
    <rPh sb="13" eb="14">
      <t>ナ</t>
    </rPh>
    <phoneticPr fontId="3"/>
  </si>
  <si>
    <t>清潔リネン室</t>
    <rPh sb="0" eb="2">
      <t>セイケツ</t>
    </rPh>
    <rPh sb="5" eb="6">
      <t>シツ</t>
    </rPh>
    <phoneticPr fontId="3"/>
  </si>
  <si>
    <t>コア・サービス</t>
    <phoneticPr fontId="3"/>
  </si>
  <si>
    <t>HWC-A2</t>
    <phoneticPr fontId="3"/>
  </si>
  <si>
    <t>WC</t>
    <phoneticPr fontId="3"/>
  </si>
  <si>
    <t>清潔リネン庫</t>
    <rPh sb="0" eb="2">
      <t>セイケツ</t>
    </rPh>
    <rPh sb="5" eb="6">
      <t>コ</t>
    </rPh>
    <phoneticPr fontId="3"/>
  </si>
  <si>
    <t>405A</t>
    <phoneticPr fontId="3"/>
  </si>
  <si>
    <t>ランドリー</t>
    <phoneticPr fontId="3"/>
  </si>
  <si>
    <t>倉庫③</t>
    <rPh sb="0" eb="2">
      <t>ソウコ</t>
    </rPh>
    <phoneticPr fontId="3"/>
  </si>
  <si>
    <t>スタッフWC</t>
    <phoneticPr fontId="3"/>
  </si>
  <si>
    <t>タイルC</t>
    <phoneticPr fontId="3"/>
  </si>
  <si>
    <t>ストーマーケア室</t>
    <rPh sb="7" eb="8">
      <t>シツ</t>
    </rPh>
    <phoneticPr fontId="3"/>
  </si>
  <si>
    <t>SE1.8*1.5</t>
    <phoneticPr fontId="3"/>
  </si>
  <si>
    <t>A</t>
    <phoneticPr fontId="3"/>
  </si>
  <si>
    <t>－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</si>
  <si>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</si>
  <si>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</si>
  <si>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</si>
  <si>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</si>
  <si>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</si>
  <si>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</si>
  <si>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</si>
  <si>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6日/週+51</t>
    <rPh sb="1" eb="2">
      <t>ニチ</t>
    </rPh>
    <rPh sb="3" eb="4">
      <t>シュウ</t>
    </rPh>
    <phoneticPr fontId="3"/>
  </si>
  <si>
    <t>６階</t>
    <rPh sb="1" eb="2">
      <t>カイ</t>
    </rPh>
    <phoneticPr fontId="3"/>
  </si>
  <si>
    <t>Vﾀｲﾙ・ｼｰﾄ</t>
    <phoneticPr fontId="3"/>
  </si>
  <si>
    <t>1床室C(遮音)</t>
    <rPh sb="1" eb="2">
      <t>ショウ</t>
    </rPh>
    <rPh sb="2" eb="3">
      <t>シツ</t>
    </rPh>
    <rPh sb="5" eb="7">
      <t>シャオン</t>
    </rPh>
    <phoneticPr fontId="3"/>
  </si>
  <si>
    <t>101A</t>
    <phoneticPr fontId="3"/>
  </si>
  <si>
    <t>1床室C(遮音)　便所</t>
    <rPh sb="1" eb="2">
      <t>ショウ</t>
    </rPh>
    <rPh sb="2" eb="3">
      <t>シツ</t>
    </rPh>
    <rPh sb="5" eb="7">
      <t>シャオン</t>
    </rPh>
    <rPh sb="9" eb="11">
      <t>ベンジョ</t>
    </rPh>
    <phoneticPr fontId="3"/>
  </si>
  <si>
    <t>1床室B　便所（欠番？）</t>
    <rPh sb="1" eb="2">
      <t>ショウ</t>
    </rPh>
    <rPh sb="2" eb="3">
      <t>シツ</t>
    </rPh>
    <rPh sb="5" eb="7">
      <t>ベンジョ</t>
    </rPh>
    <rPh sb="8" eb="10">
      <t>ケツバン</t>
    </rPh>
    <phoneticPr fontId="3"/>
  </si>
  <si>
    <t>重症8床室　器材</t>
    <rPh sb="0" eb="2">
      <t>ジュウショウ</t>
    </rPh>
    <rPh sb="3" eb="4">
      <t>ショウ</t>
    </rPh>
    <rPh sb="4" eb="5">
      <t>シツ</t>
    </rPh>
    <rPh sb="6" eb="8">
      <t>キザイ</t>
    </rPh>
    <phoneticPr fontId="3"/>
  </si>
  <si>
    <t>重症8床室　便所</t>
    <rPh sb="0" eb="2">
      <t>ジュウショウ</t>
    </rPh>
    <rPh sb="3" eb="4">
      <t>ショウ</t>
    </rPh>
    <rPh sb="4" eb="5">
      <t>シツ</t>
    </rPh>
    <rPh sb="6" eb="8">
      <t>ベンジョ</t>
    </rPh>
    <phoneticPr fontId="3"/>
  </si>
  <si>
    <t>重症6床室</t>
    <rPh sb="0" eb="2">
      <t>ジュウショウ</t>
    </rPh>
    <rPh sb="3" eb="4">
      <t>ショウ</t>
    </rPh>
    <rPh sb="4" eb="5">
      <t>シツ</t>
    </rPh>
    <phoneticPr fontId="3"/>
  </si>
  <si>
    <t>重症6床室　器材</t>
    <rPh sb="0" eb="2">
      <t>ジュウショウ</t>
    </rPh>
    <rPh sb="3" eb="4">
      <t>ショウ</t>
    </rPh>
    <rPh sb="4" eb="5">
      <t>シツ</t>
    </rPh>
    <rPh sb="6" eb="8">
      <t>キザイ</t>
    </rPh>
    <phoneticPr fontId="3"/>
  </si>
  <si>
    <t>便所（重症6床）</t>
    <rPh sb="0" eb="2">
      <t>ベンジョ</t>
    </rPh>
    <rPh sb="3" eb="5">
      <t>ジュウショウ</t>
    </rPh>
    <rPh sb="6" eb="7">
      <t>ショウ</t>
    </rPh>
    <phoneticPr fontId="3"/>
  </si>
  <si>
    <t>1床室(遮音)　前室</t>
    <rPh sb="1" eb="2">
      <t>ショウ</t>
    </rPh>
    <rPh sb="2" eb="3">
      <t>シツ</t>
    </rPh>
    <rPh sb="4" eb="6">
      <t>シャオン</t>
    </rPh>
    <rPh sb="8" eb="9">
      <t>マエ</t>
    </rPh>
    <rPh sb="9" eb="10">
      <t>シツ</t>
    </rPh>
    <phoneticPr fontId="3"/>
  </si>
  <si>
    <t>302A</t>
    <phoneticPr fontId="3"/>
  </si>
  <si>
    <t>休憩仮眠室(西)　（ベッド無し）</t>
    <rPh sb="0" eb="2">
      <t>キュウケイ</t>
    </rPh>
    <rPh sb="2" eb="5">
      <t>カミンシツ</t>
    </rPh>
    <rPh sb="6" eb="7">
      <t>ニシ</t>
    </rPh>
    <rPh sb="13" eb="14">
      <t>ナ</t>
    </rPh>
    <phoneticPr fontId="3"/>
  </si>
  <si>
    <t>HWC</t>
    <phoneticPr fontId="3"/>
  </si>
  <si>
    <t>欠番→123</t>
    <rPh sb="0" eb="2">
      <t>ケツバン</t>
    </rPh>
    <phoneticPr fontId="3"/>
  </si>
  <si>
    <t>合計</t>
    <rPh sb="0" eb="1">
      <t>ゴウ</t>
    </rPh>
    <rPh sb="1" eb="2">
      <t>ケイ</t>
    </rPh>
    <phoneticPr fontId="3"/>
  </si>
  <si>
    <t>18回/週+51</t>
    <rPh sb="2" eb="3">
      <t>カイ</t>
    </rPh>
    <phoneticPr fontId="3"/>
  </si>
  <si>
    <t>５階</t>
    <rPh sb="1" eb="2">
      <t>カイ</t>
    </rPh>
    <phoneticPr fontId="3"/>
  </si>
  <si>
    <t>1床室B(陰圧)</t>
    <rPh sb="1" eb="2">
      <t>ショウ</t>
    </rPh>
    <rPh sb="2" eb="3">
      <t>シツ</t>
    </rPh>
    <rPh sb="5" eb="6">
      <t>イン</t>
    </rPh>
    <rPh sb="6" eb="7">
      <t>アツ</t>
    </rPh>
    <phoneticPr fontId="3"/>
  </si>
  <si>
    <t>1床室B(陰圧)　便所</t>
    <rPh sb="1" eb="2">
      <t>ショウ</t>
    </rPh>
    <rPh sb="2" eb="3">
      <t>シツ</t>
    </rPh>
    <rPh sb="5" eb="6">
      <t>イン</t>
    </rPh>
    <rPh sb="6" eb="7">
      <t>アツ</t>
    </rPh>
    <rPh sb="9" eb="11">
      <t>ベンジョ</t>
    </rPh>
    <phoneticPr fontId="3"/>
  </si>
  <si>
    <t>重症新生児3床</t>
    <rPh sb="0" eb="2">
      <t>ジュウショウ</t>
    </rPh>
    <rPh sb="2" eb="5">
      <t>シンセイジ</t>
    </rPh>
    <rPh sb="6" eb="7">
      <t>ユカ</t>
    </rPh>
    <phoneticPr fontId="3"/>
  </si>
  <si>
    <t>重症新生児3床　器材</t>
    <rPh sb="0" eb="2">
      <t>ジュウショウ</t>
    </rPh>
    <rPh sb="2" eb="5">
      <t>シンセイジ</t>
    </rPh>
    <rPh sb="6" eb="7">
      <t>ユカ</t>
    </rPh>
    <rPh sb="8" eb="10">
      <t>キザイ</t>
    </rPh>
    <phoneticPr fontId="3"/>
  </si>
  <si>
    <t>プレイルーム</t>
    <phoneticPr fontId="3"/>
  </si>
  <si>
    <t>小児医師当直（ベッド有）</t>
    <rPh sb="0" eb="2">
      <t>ショウニ</t>
    </rPh>
    <rPh sb="2" eb="4">
      <t>イシ</t>
    </rPh>
    <rPh sb="4" eb="6">
      <t>トウチョク</t>
    </rPh>
    <rPh sb="10" eb="11">
      <t>アリ</t>
    </rPh>
    <phoneticPr fontId="3"/>
  </si>
  <si>
    <t>処置(小児科)</t>
    <rPh sb="0" eb="2">
      <t>ショチ</t>
    </rPh>
    <rPh sb="3" eb="6">
      <t>ショウニカ</t>
    </rPh>
    <phoneticPr fontId="3"/>
  </si>
  <si>
    <t>1床室D(陰陽切替)</t>
    <rPh sb="1" eb="2">
      <t>ショウ</t>
    </rPh>
    <rPh sb="2" eb="3">
      <t>シツ</t>
    </rPh>
    <rPh sb="5" eb="7">
      <t>インヨウ</t>
    </rPh>
    <rPh sb="7" eb="9">
      <t>キリカエ</t>
    </rPh>
    <phoneticPr fontId="3"/>
  </si>
  <si>
    <t>1床室D　前室</t>
    <rPh sb="1" eb="2">
      <t>ショウ</t>
    </rPh>
    <rPh sb="2" eb="3">
      <t>シツ</t>
    </rPh>
    <rPh sb="5" eb="6">
      <t>ゼン</t>
    </rPh>
    <rPh sb="6" eb="7">
      <t>シツ</t>
    </rPh>
    <phoneticPr fontId="3"/>
  </si>
  <si>
    <t>1床室D　前室　便所</t>
    <rPh sb="1" eb="2">
      <t>ショウ</t>
    </rPh>
    <rPh sb="2" eb="3">
      <t>シツ</t>
    </rPh>
    <rPh sb="5" eb="6">
      <t>ゼン</t>
    </rPh>
    <rPh sb="6" eb="7">
      <t>シツ</t>
    </rPh>
    <rPh sb="8" eb="10">
      <t>ベンジョ</t>
    </rPh>
    <phoneticPr fontId="3"/>
  </si>
  <si>
    <t>1床室A’2(陰圧)</t>
    <rPh sb="1" eb="2">
      <t>ショウ</t>
    </rPh>
    <rPh sb="2" eb="3">
      <t>シツ</t>
    </rPh>
    <rPh sb="7" eb="8">
      <t>イン</t>
    </rPh>
    <rPh sb="8" eb="9">
      <t>アツ</t>
    </rPh>
    <phoneticPr fontId="3"/>
  </si>
  <si>
    <t>元519・521洗浄・サテライトキッチン</t>
    <rPh sb="0" eb="1">
      <t>モト</t>
    </rPh>
    <rPh sb="8" eb="10">
      <t>センジョウ</t>
    </rPh>
    <phoneticPr fontId="3"/>
  </si>
  <si>
    <t>エコー室</t>
    <rPh sb="3" eb="4">
      <t>シツ</t>
    </rPh>
    <phoneticPr fontId="3"/>
  </si>
  <si>
    <t>病室PS0.6*1.9　×10室</t>
    <rPh sb="0" eb="2">
      <t>ビョウシツ</t>
    </rPh>
    <rPh sb="15" eb="16">
      <t>シツ</t>
    </rPh>
    <phoneticPr fontId="3"/>
  </si>
  <si>
    <t>病室PS0.8*1.6　×1室</t>
    <rPh sb="0" eb="2">
      <t>ビョウシツ</t>
    </rPh>
    <rPh sb="14" eb="15">
      <t>シツ</t>
    </rPh>
    <phoneticPr fontId="3"/>
  </si>
  <si>
    <t>病室PS1.5*1.8　×1室</t>
    <rPh sb="0" eb="2">
      <t>ビョウシツ</t>
    </rPh>
    <rPh sb="14" eb="15">
      <t>シツ</t>
    </rPh>
    <phoneticPr fontId="3"/>
  </si>
  <si>
    <t>病室PS1.6*1　×1室</t>
    <rPh sb="0" eb="2">
      <t>ビョウシツ</t>
    </rPh>
    <rPh sb="12" eb="13">
      <t>シツ</t>
    </rPh>
    <phoneticPr fontId="3"/>
  </si>
  <si>
    <t>４床室</t>
    <rPh sb="1" eb="3">
      <t>ショウシツ</t>
    </rPh>
    <phoneticPr fontId="3"/>
  </si>
  <si>
    <t>Vﾀｲﾙ・ｼｰﾄ</t>
  </si>
  <si>
    <t>小計</t>
    <rPh sb="0" eb="2">
      <t>ショウケイ</t>
    </rPh>
    <phoneticPr fontId="3"/>
  </si>
  <si>
    <t>病棟廊下C</t>
    <rPh sb="0" eb="2">
      <t>ビョウトウ</t>
    </rPh>
    <rPh sb="2" eb="4">
      <t>ロウカ</t>
    </rPh>
    <phoneticPr fontId="3"/>
  </si>
  <si>
    <t>206A</t>
    <phoneticPr fontId="3"/>
  </si>
  <si>
    <t>前室</t>
    <rPh sb="0" eb="1">
      <t>ゼン</t>
    </rPh>
    <rPh sb="1" eb="2">
      <t>シツ</t>
    </rPh>
    <phoneticPr fontId="3"/>
  </si>
  <si>
    <t>病棟廊下C　リネン</t>
    <rPh sb="0" eb="2">
      <t>ビョウトウ</t>
    </rPh>
    <rPh sb="2" eb="4">
      <t>ロウカ</t>
    </rPh>
    <phoneticPr fontId="3"/>
  </si>
  <si>
    <t>スタッフ</t>
    <phoneticPr fontId="3"/>
  </si>
  <si>
    <t>看護師長(西病棟)</t>
    <rPh sb="0" eb="2">
      <t>カンゴ</t>
    </rPh>
    <rPh sb="2" eb="3">
      <t>シ</t>
    </rPh>
    <rPh sb="3" eb="4">
      <t>チョウ</t>
    </rPh>
    <rPh sb="5" eb="6">
      <t>ニシ</t>
    </rPh>
    <phoneticPr fontId="3"/>
  </si>
  <si>
    <t>診察・処置(西病棟)</t>
    <rPh sb="0" eb="2">
      <t>シンサツ</t>
    </rPh>
    <rPh sb="3" eb="5">
      <t>ショチ</t>
    </rPh>
    <phoneticPr fontId="3"/>
  </si>
  <si>
    <t>汚物処理(西病棟)</t>
    <rPh sb="0" eb="2">
      <t>オブツ</t>
    </rPh>
    <rPh sb="2" eb="4">
      <t>ショリ</t>
    </rPh>
    <phoneticPr fontId="3"/>
  </si>
  <si>
    <t>ﾅｰｼﾝｸﾞｺｰﾅｰ・ｽﾀｯﾌｽﾃｰｼｮﾝ(西病棟)</t>
    <phoneticPr fontId="3"/>
  </si>
  <si>
    <t>前室</t>
    <rPh sb="0" eb="1">
      <t>マエ</t>
    </rPh>
    <rPh sb="1" eb="2">
      <t>シツ</t>
    </rPh>
    <phoneticPr fontId="3"/>
  </si>
  <si>
    <t>ﾅｰｼﾝｸﾞｺｰﾅｰ・ｽﾀｯﾌｽﾃｰｼｮﾝ(東病棟)</t>
    <phoneticPr fontId="3"/>
  </si>
  <si>
    <t>ｽﾀｯﾌｽﾃｰｼｮﾝ(東病棟)</t>
    <phoneticPr fontId="3"/>
  </si>
  <si>
    <t>診察・処置(東病棟)</t>
    <rPh sb="0" eb="2">
      <t>シンサツ</t>
    </rPh>
    <rPh sb="3" eb="5">
      <t>ショチ</t>
    </rPh>
    <phoneticPr fontId="3"/>
  </si>
  <si>
    <t>看護師長(東病棟)</t>
    <rPh sb="0" eb="2">
      <t>カンゴ</t>
    </rPh>
    <rPh sb="2" eb="3">
      <t>シ</t>
    </rPh>
    <rPh sb="3" eb="4">
      <t>チョウ</t>
    </rPh>
    <rPh sb="5" eb="6">
      <t>ヒガシ</t>
    </rPh>
    <rPh sb="6" eb="8">
      <t>ビョウトウ</t>
    </rPh>
    <phoneticPr fontId="3"/>
  </si>
  <si>
    <t>汚物処理(東病棟)</t>
    <rPh sb="0" eb="2">
      <t>オブツ</t>
    </rPh>
    <rPh sb="2" eb="4">
      <t>ショリ</t>
    </rPh>
    <rPh sb="5" eb="6">
      <t>ヒガシ</t>
    </rPh>
    <rPh sb="6" eb="8">
      <t>ビョウトウ</t>
    </rPh>
    <phoneticPr fontId="3"/>
  </si>
  <si>
    <t>休憩仮眠室(西)</t>
    <rPh sb="0" eb="2">
      <t>キュウケイ</t>
    </rPh>
    <rPh sb="2" eb="5">
      <t>カミンシツ</t>
    </rPh>
    <rPh sb="6" eb="7">
      <t>ニシ</t>
    </rPh>
    <phoneticPr fontId="3"/>
  </si>
  <si>
    <t>便所</t>
    <rPh sb="0" eb="2">
      <t>ベンジョ</t>
    </rPh>
    <phoneticPr fontId="3"/>
  </si>
  <si>
    <t>産科・婦人科</t>
    <rPh sb="0" eb="2">
      <t>サンカ</t>
    </rPh>
    <rPh sb="3" eb="6">
      <t>フジンカ</t>
    </rPh>
    <phoneticPr fontId="3"/>
  </si>
  <si>
    <t>分娩室</t>
    <rPh sb="0" eb="3">
      <t>ブンベンシツ</t>
    </rPh>
    <phoneticPr fontId="3"/>
  </si>
  <si>
    <t>陣痛室</t>
    <rPh sb="0" eb="2">
      <t>ジンツウ</t>
    </rPh>
    <rPh sb="2" eb="3">
      <t>シツ</t>
    </rPh>
    <phoneticPr fontId="3"/>
  </si>
  <si>
    <t>陣痛室　便所</t>
    <rPh sb="0" eb="2">
      <t>ジンツウ</t>
    </rPh>
    <rPh sb="2" eb="3">
      <t>シツ</t>
    </rPh>
    <rPh sb="4" eb="6">
      <t>ベンジョ</t>
    </rPh>
    <phoneticPr fontId="3"/>
  </si>
  <si>
    <t>準備室</t>
    <rPh sb="0" eb="3">
      <t>ジュンビシツ</t>
    </rPh>
    <phoneticPr fontId="3"/>
  </si>
  <si>
    <t>集中治療分娩室</t>
    <rPh sb="0" eb="2">
      <t>シュウチュウ</t>
    </rPh>
    <rPh sb="2" eb="4">
      <t>チリョウ</t>
    </rPh>
    <rPh sb="4" eb="7">
      <t>ブンベンシツ</t>
    </rPh>
    <phoneticPr fontId="3"/>
  </si>
  <si>
    <t>正常新生児室</t>
    <rPh sb="0" eb="2">
      <t>セイジョウ</t>
    </rPh>
    <rPh sb="2" eb="5">
      <t>シンセイジ</t>
    </rPh>
    <rPh sb="5" eb="6">
      <t>シツ</t>
    </rPh>
    <phoneticPr fontId="3"/>
  </si>
  <si>
    <t>調乳・沐浴室</t>
    <rPh sb="0" eb="2">
      <t>チョウニュウ</t>
    </rPh>
    <rPh sb="3" eb="5">
      <t>モクヨク</t>
    </rPh>
    <rPh sb="5" eb="6">
      <t>シツ</t>
    </rPh>
    <phoneticPr fontId="3"/>
  </si>
  <si>
    <t>授乳室</t>
    <rPh sb="0" eb="2">
      <t>ジュニュウ</t>
    </rPh>
    <rPh sb="2" eb="3">
      <t>シツ</t>
    </rPh>
    <phoneticPr fontId="3"/>
  </si>
  <si>
    <t>沐浴</t>
    <rPh sb="0" eb="2">
      <t>モクヨク</t>
    </rPh>
    <phoneticPr fontId="3"/>
  </si>
  <si>
    <t>NICU</t>
    <phoneticPr fontId="3"/>
  </si>
  <si>
    <t>NICU後方</t>
    <rPh sb="4" eb="6">
      <t>コウホウ</t>
    </rPh>
    <phoneticPr fontId="3"/>
  </si>
  <si>
    <t>分電盤・収納</t>
    <rPh sb="0" eb="3">
      <t>ブンデンバン</t>
    </rPh>
    <rPh sb="4" eb="6">
      <t>シュウノウ</t>
    </rPh>
    <phoneticPr fontId="3"/>
  </si>
  <si>
    <t>HWC</t>
    <phoneticPr fontId="3"/>
  </si>
  <si>
    <t>502A</t>
    <phoneticPr fontId="3"/>
  </si>
  <si>
    <t>504A</t>
    <phoneticPr fontId="3"/>
  </si>
  <si>
    <t>505A</t>
    <phoneticPr fontId="3"/>
  </si>
  <si>
    <t>欠番→126</t>
    <rPh sb="0" eb="2">
      <t>ケツバン</t>
    </rPh>
    <phoneticPr fontId="3"/>
  </si>
  <si>
    <r>
      <t>西北PS・DS</t>
    </r>
    <r>
      <rPr>
        <sz val="11"/>
        <rFont val="ＭＳ Ｐゴシック"/>
        <family val="3"/>
        <charset val="128"/>
      </rPr>
      <t>1.9*3.7+1.8*3.8+2.9*4.2+2*0.8</t>
    </r>
    <rPh sb="0" eb="1">
      <t>ニシ</t>
    </rPh>
    <rPh sb="1" eb="2">
      <t>キタ</t>
    </rPh>
    <phoneticPr fontId="3"/>
  </si>
  <si>
    <t>４階</t>
    <rPh sb="1" eb="2">
      <t>カイ</t>
    </rPh>
    <phoneticPr fontId="3"/>
  </si>
  <si>
    <t>1床室D</t>
    <rPh sb="1" eb="2">
      <t>ショウ</t>
    </rPh>
    <rPh sb="2" eb="3">
      <t>シツ</t>
    </rPh>
    <phoneticPr fontId="3"/>
  </si>
  <si>
    <t>1床室D　便所</t>
    <rPh sb="1" eb="2">
      <t>ショウ</t>
    </rPh>
    <rPh sb="2" eb="3">
      <t>シツ</t>
    </rPh>
    <rPh sb="5" eb="7">
      <t>ベンジョ</t>
    </rPh>
    <phoneticPr fontId="3"/>
  </si>
  <si>
    <t>1床室E</t>
    <rPh sb="1" eb="2">
      <t>ショウ</t>
    </rPh>
    <rPh sb="2" eb="3">
      <t>シツ</t>
    </rPh>
    <phoneticPr fontId="3"/>
  </si>
  <si>
    <t>1床室E　便所</t>
    <rPh sb="1" eb="2">
      <t>ショウ</t>
    </rPh>
    <rPh sb="2" eb="3">
      <t>シツ</t>
    </rPh>
    <rPh sb="5" eb="7">
      <t>ベンジョ</t>
    </rPh>
    <phoneticPr fontId="3"/>
  </si>
  <si>
    <t>1床室E　UB</t>
    <rPh sb="1" eb="2">
      <t>ショウ</t>
    </rPh>
    <rPh sb="2" eb="3">
      <t>シツ</t>
    </rPh>
    <phoneticPr fontId="3"/>
  </si>
  <si>
    <t>FRP</t>
    <phoneticPr fontId="3"/>
  </si>
  <si>
    <t>1床室E　脱衣</t>
    <rPh sb="1" eb="2">
      <t>ショウ</t>
    </rPh>
    <rPh sb="2" eb="3">
      <t>シツ</t>
    </rPh>
    <rPh sb="5" eb="7">
      <t>ダツイ</t>
    </rPh>
    <phoneticPr fontId="3"/>
  </si>
  <si>
    <t>1床室E　収納1</t>
    <rPh sb="1" eb="2">
      <t>ショウ</t>
    </rPh>
    <rPh sb="2" eb="3">
      <t>シツ</t>
    </rPh>
    <rPh sb="5" eb="7">
      <t>シュウノウ</t>
    </rPh>
    <phoneticPr fontId="3"/>
  </si>
  <si>
    <t>1床室E　収納2</t>
    <rPh sb="1" eb="2">
      <t>ショウ</t>
    </rPh>
    <rPh sb="2" eb="3">
      <t>シツ</t>
    </rPh>
    <rPh sb="5" eb="7">
      <t>シュウノウ</t>
    </rPh>
    <phoneticPr fontId="3"/>
  </si>
  <si>
    <t>面談室</t>
    <rPh sb="0" eb="3">
      <t>メンダンシツ</t>
    </rPh>
    <phoneticPr fontId="3"/>
  </si>
  <si>
    <t>面談室　面会</t>
    <rPh sb="0" eb="3">
      <t>メンダンシツ</t>
    </rPh>
    <rPh sb="4" eb="6">
      <t>メンカイ</t>
    </rPh>
    <phoneticPr fontId="3"/>
  </si>
  <si>
    <t>1床室C　(遮音)</t>
    <rPh sb="1" eb="2">
      <t>ショウ</t>
    </rPh>
    <rPh sb="2" eb="3">
      <t>シツ</t>
    </rPh>
    <rPh sb="6" eb="8">
      <t>シャオン</t>
    </rPh>
    <phoneticPr fontId="3"/>
  </si>
  <si>
    <t>1床室C　(遮音)　便所</t>
    <rPh sb="1" eb="2">
      <t>ショウ</t>
    </rPh>
    <rPh sb="2" eb="3">
      <t>シツ</t>
    </rPh>
    <rPh sb="6" eb="8">
      <t>シャオン</t>
    </rPh>
    <rPh sb="10" eb="12">
      <t>ベンジョ</t>
    </rPh>
    <phoneticPr fontId="3"/>
  </si>
  <si>
    <t>1床室B’</t>
    <rPh sb="1" eb="2">
      <t>ショウ</t>
    </rPh>
    <rPh sb="2" eb="3">
      <t>シツ</t>
    </rPh>
    <phoneticPr fontId="3"/>
  </si>
  <si>
    <t>1床室B’　便所</t>
    <rPh sb="1" eb="2">
      <t>ショウ</t>
    </rPh>
    <rPh sb="2" eb="3">
      <t>シツ</t>
    </rPh>
    <rPh sb="6" eb="8">
      <t>ベンジョ</t>
    </rPh>
    <phoneticPr fontId="3"/>
  </si>
  <si>
    <t>特別一床室A</t>
    <rPh sb="0" eb="2">
      <t>トクベツ</t>
    </rPh>
    <rPh sb="2" eb="4">
      <t>イッショウ</t>
    </rPh>
    <rPh sb="4" eb="5">
      <t>シツ</t>
    </rPh>
    <phoneticPr fontId="3"/>
  </si>
  <si>
    <t>TC1</t>
    <phoneticPr fontId="3"/>
  </si>
  <si>
    <t>特別1床A　MK（ミニキッチン）</t>
    <phoneticPr fontId="3"/>
  </si>
  <si>
    <t>特別1床A　脱衣</t>
    <rPh sb="6" eb="8">
      <t>ダツイ</t>
    </rPh>
    <phoneticPr fontId="3"/>
  </si>
  <si>
    <t>特別1床A　UST　トイレ</t>
    <rPh sb="0" eb="2">
      <t>トクベツ</t>
    </rPh>
    <rPh sb="3" eb="4">
      <t>ユカ</t>
    </rPh>
    <phoneticPr fontId="3"/>
  </si>
  <si>
    <t>特別1床A　UST　シャワー</t>
    <rPh sb="0" eb="2">
      <t>トクベツ</t>
    </rPh>
    <rPh sb="3" eb="4">
      <t>ユカ</t>
    </rPh>
    <phoneticPr fontId="3"/>
  </si>
  <si>
    <t>FRP</t>
    <phoneticPr fontId="3"/>
  </si>
  <si>
    <t>リハビリ</t>
    <phoneticPr fontId="3"/>
  </si>
  <si>
    <t>更衣室①</t>
    <rPh sb="0" eb="3">
      <t>コウイシツ</t>
    </rPh>
    <phoneticPr fontId="3"/>
  </si>
  <si>
    <t>更衣室②</t>
    <rPh sb="0" eb="3">
      <t>コウイシツ</t>
    </rPh>
    <phoneticPr fontId="3"/>
  </si>
  <si>
    <t>WC</t>
    <phoneticPr fontId="3"/>
  </si>
  <si>
    <t>診察室1</t>
    <rPh sb="0" eb="3">
      <t>シンサツシツ</t>
    </rPh>
    <phoneticPr fontId="3"/>
  </si>
  <si>
    <t>月水金</t>
    <rPh sb="0" eb="1">
      <t>ゲツ</t>
    </rPh>
    <rPh sb="1" eb="2">
      <t>スイ</t>
    </rPh>
    <rPh sb="2" eb="3">
      <t>キン</t>
    </rPh>
    <phoneticPr fontId="3"/>
  </si>
  <si>
    <t>診察室2</t>
    <rPh sb="0" eb="3">
      <t>シンサツシツ</t>
    </rPh>
    <phoneticPr fontId="3"/>
  </si>
  <si>
    <t>水治療</t>
    <rPh sb="0" eb="1">
      <t>ミズ</t>
    </rPh>
    <rPh sb="1" eb="3">
      <t>チリョウ</t>
    </rPh>
    <phoneticPr fontId="3"/>
  </si>
  <si>
    <t>タイルC</t>
    <phoneticPr fontId="3"/>
  </si>
  <si>
    <t>病棟廊下B　前室</t>
    <rPh sb="0" eb="2">
      <t>ビョウトウ</t>
    </rPh>
    <rPh sb="2" eb="4">
      <t>ロウカ</t>
    </rPh>
    <rPh sb="6" eb="7">
      <t>ゼン</t>
    </rPh>
    <rPh sb="7" eb="8">
      <t>シツ</t>
    </rPh>
    <phoneticPr fontId="3"/>
  </si>
  <si>
    <t>305A</t>
    <phoneticPr fontId="3"/>
  </si>
  <si>
    <t>1床室C(遮音)　前室①</t>
    <rPh sb="1" eb="3">
      <t>ショウシツ</t>
    </rPh>
    <rPh sb="5" eb="7">
      <t>シャオン</t>
    </rPh>
    <rPh sb="9" eb="11">
      <t>ゼンシツ</t>
    </rPh>
    <phoneticPr fontId="3"/>
  </si>
  <si>
    <t>分電盤収納②</t>
    <rPh sb="0" eb="1">
      <t>ブン</t>
    </rPh>
    <rPh sb="1" eb="2">
      <t>デン</t>
    </rPh>
    <rPh sb="2" eb="3">
      <t>バン</t>
    </rPh>
    <rPh sb="3" eb="5">
      <t>シュウノウ</t>
    </rPh>
    <phoneticPr fontId="3"/>
  </si>
  <si>
    <t>機械室①</t>
    <rPh sb="0" eb="2">
      <t>キカイ</t>
    </rPh>
    <rPh sb="2" eb="3">
      <t>シツ</t>
    </rPh>
    <phoneticPr fontId="3"/>
  </si>
  <si>
    <t>電気室</t>
    <rPh sb="0" eb="2">
      <t>デンキ</t>
    </rPh>
    <rPh sb="2" eb="3">
      <t>シツ</t>
    </rPh>
    <phoneticPr fontId="3"/>
  </si>
  <si>
    <t>機械室②</t>
    <rPh sb="0" eb="3">
      <t>キカイシツ</t>
    </rPh>
    <phoneticPr fontId="3"/>
  </si>
  <si>
    <t>1床室C(遮音)　前室②</t>
    <rPh sb="1" eb="3">
      <t>ショウシツ</t>
    </rPh>
    <rPh sb="5" eb="7">
      <t>シャオン</t>
    </rPh>
    <rPh sb="9" eb="11">
      <t>ゼンシツ</t>
    </rPh>
    <phoneticPr fontId="3"/>
  </si>
  <si>
    <t>機械③</t>
    <rPh sb="0" eb="2">
      <t>キカイ</t>
    </rPh>
    <phoneticPr fontId="3"/>
  </si>
  <si>
    <t>ﾅｰｼﾝｸﾞｺｰﾅｰ・医療機器 前室(西病棟)</t>
    <rPh sb="16" eb="17">
      <t>ゼン</t>
    </rPh>
    <rPh sb="17" eb="18">
      <t>シツ</t>
    </rPh>
    <phoneticPr fontId="3"/>
  </si>
  <si>
    <t>汚物処理②(西病棟)</t>
    <rPh sb="0" eb="2">
      <t>オブツ</t>
    </rPh>
    <rPh sb="2" eb="4">
      <t>ショリ</t>
    </rPh>
    <phoneticPr fontId="3"/>
  </si>
  <si>
    <t>看護師長(西病棟)</t>
    <rPh sb="0" eb="2">
      <t>カンゴ</t>
    </rPh>
    <rPh sb="2" eb="3">
      <t>シ</t>
    </rPh>
    <rPh sb="3" eb="4">
      <t>チョウ</t>
    </rPh>
    <rPh sb="5" eb="6">
      <t>ニシ</t>
    </rPh>
    <rPh sb="6" eb="8">
      <t>ビョウトウ</t>
    </rPh>
    <phoneticPr fontId="3"/>
  </si>
  <si>
    <t>作業(西病棟)</t>
    <rPh sb="0" eb="2">
      <t>サギョウ</t>
    </rPh>
    <phoneticPr fontId="3"/>
  </si>
  <si>
    <t>ﾅｰｼﾝｸﾞｺｰﾅｰ・ｽﾀｯﾌｽﾃｰｼｮﾝ(西病棟)</t>
    <phoneticPr fontId="3"/>
  </si>
  <si>
    <t>看護師長(東病棟)</t>
    <rPh sb="0" eb="2">
      <t>カンゴ</t>
    </rPh>
    <rPh sb="2" eb="3">
      <t>シ</t>
    </rPh>
    <rPh sb="3" eb="4">
      <t>チョウ</t>
    </rPh>
    <rPh sb="5" eb="6">
      <t>ヒガシ</t>
    </rPh>
    <phoneticPr fontId="3"/>
  </si>
  <si>
    <t>汚物処理(東病棟)</t>
    <rPh sb="0" eb="2">
      <t>オブツ</t>
    </rPh>
    <rPh sb="2" eb="4">
      <t>ショリ</t>
    </rPh>
    <phoneticPr fontId="3"/>
  </si>
  <si>
    <t>作業(東病棟)</t>
    <rPh sb="0" eb="2">
      <t>サギョウ</t>
    </rPh>
    <phoneticPr fontId="3"/>
  </si>
  <si>
    <t>ﾅｰｼﾝｸﾞｺｰﾅｰ・医療機器・器材(東病棟)</t>
    <rPh sb="11" eb="13">
      <t>イリョウ</t>
    </rPh>
    <rPh sb="13" eb="15">
      <t>キキ</t>
    </rPh>
    <rPh sb="16" eb="18">
      <t>キザイ</t>
    </rPh>
    <rPh sb="19" eb="20">
      <t>ヒガシ</t>
    </rPh>
    <rPh sb="20" eb="22">
      <t>ビョウトウ</t>
    </rPh>
    <phoneticPr fontId="3"/>
  </si>
  <si>
    <t>ﾅｰｼﾝｸﾞｺｰﾅｰ・ｽﾀｯﾌｽﾃｰｼｮﾝ(東病棟)</t>
    <rPh sb="22" eb="23">
      <t>ヒガシ</t>
    </rPh>
    <phoneticPr fontId="3"/>
  </si>
  <si>
    <t>休憩室</t>
    <rPh sb="0" eb="2">
      <t>キュウケイ</t>
    </rPh>
    <phoneticPr fontId="3"/>
  </si>
  <si>
    <t>505A</t>
    <phoneticPr fontId="3"/>
  </si>
  <si>
    <t>ランドリー</t>
    <phoneticPr fontId="3"/>
  </si>
  <si>
    <t>スタッフWC</t>
    <phoneticPr fontId="3"/>
  </si>
  <si>
    <t>患者用EVホール</t>
    <rPh sb="0" eb="3">
      <t>カンジャヨウ</t>
    </rPh>
    <phoneticPr fontId="3"/>
  </si>
  <si>
    <t>スタッフ用EVホール</t>
    <rPh sb="4" eb="5">
      <t>ヨウ</t>
    </rPh>
    <phoneticPr fontId="3"/>
  </si>
  <si>
    <t>介護シャワー(車椅子用)</t>
    <rPh sb="0" eb="2">
      <t>カイゴ</t>
    </rPh>
    <rPh sb="7" eb="10">
      <t>クルマイス</t>
    </rPh>
    <rPh sb="10" eb="11">
      <t>ヨウ</t>
    </rPh>
    <phoneticPr fontId="3"/>
  </si>
  <si>
    <t>更衣室</t>
    <rPh sb="0" eb="3">
      <t>コウイシツ</t>
    </rPh>
    <phoneticPr fontId="3"/>
  </si>
  <si>
    <t>3日/週</t>
    <rPh sb="1" eb="2">
      <t>ニチ</t>
    </rPh>
    <rPh sb="3" eb="4">
      <t>シュウ</t>
    </rPh>
    <phoneticPr fontId="3"/>
  </si>
  <si>
    <t>３階</t>
    <rPh sb="1" eb="2">
      <t>カイ</t>
    </rPh>
    <phoneticPr fontId="3"/>
  </si>
  <si>
    <t>部屋数</t>
    <rPh sb="0" eb="3">
      <t>ヘヤスウ</t>
    </rPh>
    <phoneticPr fontId="3"/>
  </si>
  <si>
    <t>透析室(SS含む328.54)</t>
    <rPh sb="0" eb="2">
      <t>トウセキ</t>
    </rPh>
    <rPh sb="2" eb="3">
      <t>シツ</t>
    </rPh>
    <rPh sb="6" eb="7">
      <t>フク</t>
    </rPh>
    <phoneticPr fontId="3"/>
  </si>
  <si>
    <t>111-1</t>
    <phoneticPr fontId="3"/>
  </si>
  <si>
    <t>透析室　個室1</t>
    <rPh sb="0" eb="2">
      <t>トウセキ</t>
    </rPh>
    <rPh sb="2" eb="3">
      <t>シツ</t>
    </rPh>
    <rPh sb="4" eb="6">
      <t>コシツ</t>
    </rPh>
    <phoneticPr fontId="3"/>
  </si>
  <si>
    <t>透析室　個室2</t>
    <rPh sb="0" eb="2">
      <t>トウセキ</t>
    </rPh>
    <rPh sb="2" eb="3">
      <t>シツ</t>
    </rPh>
    <rPh sb="4" eb="6">
      <t>コシツ</t>
    </rPh>
    <phoneticPr fontId="3"/>
  </si>
  <si>
    <t>MEメンテ</t>
    <phoneticPr fontId="3"/>
  </si>
  <si>
    <t>透析液作製室</t>
    <rPh sb="0" eb="2">
      <t>トウセキ</t>
    </rPh>
    <rPh sb="2" eb="3">
      <t>エキ</t>
    </rPh>
    <rPh sb="3" eb="5">
      <t>サクセイ</t>
    </rPh>
    <rPh sb="5" eb="6">
      <t>シツ</t>
    </rPh>
    <phoneticPr fontId="3"/>
  </si>
  <si>
    <t>器材(西病棟)</t>
    <rPh sb="0" eb="2">
      <t>キザイ</t>
    </rPh>
    <rPh sb="3" eb="4">
      <t>ニシ</t>
    </rPh>
    <rPh sb="4" eb="6">
      <t>ビョウトウ</t>
    </rPh>
    <phoneticPr fontId="3"/>
  </si>
  <si>
    <t>学習室</t>
    <rPh sb="0" eb="3">
      <t>ガクシュウシツ</t>
    </rPh>
    <phoneticPr fontId="3"/>
  </si>
  <si>
    <t>PS2.3*1.1</t>
    <phoneticPr fontId="3"/>
  </si>
  <si>
    <t>PS1.4*0.6</t>
    <phoneticPr fontId="3"/>
  </si>
  <si>
    <t>PS0.6*1.8</t>
    <phoneticPr fontId="3"/>
  </si>
  <si>
    <t>救急病棟</t>
    <rPh sb="0" eb="2">
      <t>キュウキュウ</t>
    </rPh>
    <rPh sb="2" eb="4">
      <t>ビョウトウ</t>
    </rPh>
    <phoneticPr fontId="3"/>
  </si>
  <si>
    <t>救急病棟HCU・SCU(SS含む)</t>
    <rPh sb="0" eb="2">
      <t>キュウキュウ</t>
    </rPh>
    <rPh sb="2" eb="4">
      <t>ビョウトウ</t>
    </rPh>
    <phoneticPr fontId="3"/>
  </si>
  <si>
    <t>器材</t>
    <rPh sb="0" eb="2">
      <t>キザイ</t>
    </rPh>
    <phoneticPr fontId="3"/>
  </si>
  <si>
    <t>Vﾀｲﾙ・ｼｰﾄ</t>
    <phoneticPr fontId="3"/>
  </si>
  <si>
    <t>2日/週</t>
    <rPh sb="1" eb="2">
      <t>ニチ</t>
    </rPh>
    <rPh sb="3" eb="4">
      <t>シュウ</t>
    </rPh>
    <phoneticPr fontId="3"/>
  </si>
  <si>
    <t>センター長室</t>
    <rPh sb="4" eb="5">
      <t>チョウ</t>
    </rPh>
    <rPh sb="5" eb="6">
      <t>シツ</t>
    </rPh>
    <phoneticPr fontId="3"/>
  </si>
  <si>
    <t>HWC</t>
    <phoneticPr fontId="3"/>
  </si>
  <si>
    <t>汚物</t>
    <rPh sb="0" eb="2">
      <t>オブツ</t>
    </rPh>
    <phoneticPr fontId="3"/>
  </si>
  <si>
    <t>Vﾀｲﾙ・ｼｰﾄ</t>
    <phoneticPr fontId="3"/>
  </si>
  <si>
    <t>洗浄</t>
    <rPh sb="0" eb="2">
      <t>センジョウ</t>
    </rPh>
    <phoneticPr fontId="3"/>
  </si>
  <si>
    <t>救急病棟廊下B1</t>
    <rPh sb="0" eb="2">
      <t>キュウキュウ</t>
    </rPh>
    <rPh sb="2" eb="4">
      <t>ビョウトウ</t>
    </rPh>
    <rPh sb="4" eb="6">
      <t>ロウカ</t>
    </rPh>
    <phoneticPr fontId="3"/>
  </si>
  <si>
    <t>207A</t>
    <phoneticPr fontId="3"/>
  </si>
  <si>
    <t>救急病棟廊下B2</t>
    <rPh sb="0" eb="2">
      <t>キュウキュウ</t>
    </rPh>
    <rPh sb="2" eb="4">
      <t>ビョウトウ</t>
    </rPh>
    <rPh sb="4" eb="6">
      <t>ロウカ</t>
    </rPh>
    <phoneticPr fontId="3"/>
  </si>
  <si>
    <t>不潔リネン</t>
    <rPh sb="0" eb="2">
      <t>フケツ</t>
    </rPh>
    <phoneticPr fontId="3"/>
  </si>
  <si>
    <t>タイルC</t>
    <phoneticPr fontId="3"/>
  </si>
  <si>
    <t>HWC</t>
    <phoneticPr fontId="3"/>
  </si>
  <si>
    <t>救急病棟ICU・CCU(作業・SS含む)</t>
    <rPh sb="0" eb="2">
      <t>キュウキュウ</t>
    </rPh>
    <rPh sb="2" eb="4">
      <t>ビョウトウ</t>
    </rPh>
    <rPh sb="12" eb="14">
      <t>サギョウ</t>
    </rPh>
    <rPh sb="17" eb="18">
      <t>フク</t>
    </rPh>
    <phoneticPr fontId="3"/>
  </si>
  <si>
    <t>個室</t>
    <rPh sb="0" eb="2">
      <t>コシツ</t>
    </rPh>
    <phoneticPr fontId="3"/>
  </si>
  <si>
    <t>Vﾀｲﾙ・ｼｰﾄ</t>
    <phoneticPr fontId="3"/>
  </si>
  <si>
    <t>ＭＷＣ</t>
    <phoneticPr fontId="3"/>
  </si>
  <si>
    <t>ＷＷＣ</t>
    <phoneticPr fontId="3"/>
  </si>
  <si>
    <t>個室(陽圧)</t>
    <rPh sb="0" eb="2">
      <t>コシツ</t>
    </rPh>
    <rPh sb="3" eb="4">
      <t>ヨウ</t>
    </rPh>
    <rPh sb="4" eb="5">
      <t>アツ</t>
    </rPh>
    <phoneticPr fontId="3"/>
  </si>
  <si>
    <t>個室(感染 陰圧)</t>
    <rPh sb="0" eb="2">
      <t>コシツ</t>
    </rPh>
    <rPh sb="3" eb="5">
      <t>カンセン</t>
    </rPh>
    <rPh sb="6" eb="7">
      <t>イン</t>
    </rPh>
    <phoneticPr fontId="3"/>
  </si>
  <si>
    <t>院内ICU(SS含む)</t>
    <rPh sb="0" eb="2">
      <t>インナイ</t>
    </rPh>
    <rPh sb="8" eb="9">
      <t>フク</t>
    </rPh>
    <phoneticPr fontId="3"/>
  </si>
  <si>
    <t>ミーティング</t>
    <phoneticPr fontId="3"/>
  </si>
  <si>
    <t>診療材料</t>
    <rPh sb="0" eb="2">
      <t>シンリョウ</t>
    </rPh>
    <rPh sb="2" eb="4">
      <t>ザイリョウ</t>
    </rPh>
    <phoneticPr fontId="3"/>
  </si>
  <si>
    <t>師長</t>
    <rPh sb="0" eb="1">
      <t>シ</t>
    </rPh>
    <rPh sb="1" eb="2">
      <t>チョウ</t>
    </rPh>
    <phoneticPr fontId="3"/>
  </si>
  <si>
    <t>検査</t>
    <rPh sb="0" eb="2">
      <t>ケンサ</t>
    </rPh>
    <phoneticPr fontId="3"/>
  </si>
  <si>
    <t>Vﾀｲﾙ・ｼｰﾄ</t>
    <phoneticPr fontId="3"/>
  </si>
  <si>
    <t>スタッフ通路</t>
    <rPh sb="4" eb="6">
      <t>ツウロ</t>
    </rPh>
    <phoneticPr fontId="3"/>
  </si>
  <si>
    <t>説明1</t>
    <rPh sb="0" eb="2">
      <t>セツメイ</t>
    </rPh>
    <phoneticPr fontId="3"/>
  </si>
  <si>
    <t>説明2</t>
    <rPh sb="0" eb="2">
      <t>セツメイ</t>
    </rPh>
    <phoneticPr fontId="3"/>
  </si>
  <si>
    <t>家族控1</t>
    <rPh sb="0" eb="2">
      <t>カゾク</t>
    </rPh>
    <rPh sb="2" eb="3">
      <t>ヒカ</t>
    </rPh>
    <phoneticPr fontId="3"/>
  </si>
  <si>
    <t>家族控2</t>
    <rPh sb="0" eb="2">
      <t>カゾク</t>
    </rPh>
    <rPh sb="2" eb="3">
      <t>ヒカ</t>
    </rPh>
    <phoneticPr fontId="3"/>
  </si>
  <si>
    <t>受付</t>
    <rPh sb="0" eb="2">
      <t>ウケツケ</t>
    </rPh>
    <phoneticPr fontId="3"/>
  </si>
  <si>
    <t>MWC</t>
    <phoneticPr fontId="3"/>
  </si>
  <si>
    <t>WWC　SK</t>
    <phoneticPr fontId="3"/>
  </si>
  <si>
    <t>WWC</t>
    <phoneticPr fontId="3"/>
  </si>
  <si>
    <t>HWC</t>
    <phoneticPr fontId="3"/>
  </si>
  <si>
    <t>245A</t>
    <phoneticPr fontId="3"/>
  </si>
  <si>
    <t>医局</t>
    <rPh sb="0" eb="2">
      <t>イキョク</t>
    </rPh>
    <phoneticPr fontId="3"/>
  </si>
  <si>
    <t>TC4</t>
    <phoneticPr fontId="3"/>
  </si>
  <si>
    <t>更衣①</t>
    <rPh sb="0" eb="2">
      <t>コウイ</t>
    </rPh>
    <phoneticPr fontId="3"/>
  </si>
  <si>
    <t>更衣②</t>
    <rPh sb="0" eb="2">
      <t>コウイ</t>
    </rPh>
    <phoneticPr fontId="3"/>
  </si>
  <si>
    <t>当直</t>
    <rPh sb="0" eb="2">
      <t>トウチョク</t>
    </rPh>
    <phoneticPr fontId="3"/>
  </si>
  <si>
    <t>249A</t>
    <phoneticPr fontId="3"/>
  </si>
  <si>
    <t>当直前廊下</t>
    <rPh sb="0" eb="2">
      <t>トウチョク</t>
    </rPh>
    <rPh sb="2" eb="3">
      <t>マエ</t>
    </rPh>
    <rPh sb="3" eb="5">
      <t>ロウカ</t>
    </rPh>
    <phoneticPr fontId="3"/>
  </si>
  <si>
    <t>廊下D</t>
    <rPh sb="0" eb="2">
      <t>ロウカ</t>
    </rPh>
    <phoneticPr fontId="3"/>
  </si>
  <si>
    <t>救急搬送EVホール　乗降ロビー</t>
    <rPh sb="0" eb="2">
      <t>キュウキュウ</t>
    </rPh>
    <rPh sb="2" eb="4">
      <t>ハンソウ</t>
    </rPh>
    <rPh sb="10" eb="12">
      <t>ジョウコウ</t>
    </rPh>
    <phoneticPr fontId="3"/>
  </si>
  <si>
    <t>機械</t>
    <rPh sb="0" eb="2">
      <t>キカイ</t>
    </rPh>
    <phoneticPr fontId="3"/>
  </si>
  <si>
    <t>SE0.8*1.6</t>
    <phoneticPr fontId="3"/>
  </si>
  <si>
    <t>西PS2.3*1.2</t>
    <rPh sb="0" eb="1">
      <t>ニシ</t>
    </rPh>
    <phoneticPr fontId="3"/>
  </si>
  <si>
    <t>西EPS4.7*1.2</t>
    <rPh sb="0" eb="1">
      <t>ニシ</t>
    </rPh>
    <phoneticPr fontId="3"/>
  </si>
  <si>
    <t>MWC</t>
    <phoneticPr fontId="3"/>
  </si>
  <si>
    <t>廊下C</t>
    <rPh sb="0" eb="2">
      <t>ロウカ</t>
    </rPh>
    <phoneticPr fontId="3"/>
  </si>
  <si>
    <t>説明</t>
    <rPh sb="0" eb="2">
      <t>セツメイ</t>
    </rPh>
    <phoneticPr fontId="3"/>
  </si>
  <si>
    <t>診察</t>
    <rPh sb="0" eb="2">
      <t>シンサツ</t>
    </rPh>
    <phoneticPr fontId="3"/>
  </si>
  <si>
    <t>ステップダウンリカバリー</t>
    <phoneticPr fontId="3"/>
  </si>
  <si>
    <t>廊下F</t>
    <rPh sb="0" eb="2">
      <t>ロウカ</t>
    </rPh>
    <phoneticPr fontId="3"/>
  </si>
  <si>
    <t>更衣</t>
    <rPh sb="0" eb="2">
      <t>コウイ</t>
    </rPh>
    <phoneticPr fontId="3"/>
  </si>
  <si>
    <t>ME・作業</t>
    <rPh sb="3" eb="5">
      <t>サギョウ</t>
    </rPh>
    <phoneticPr fontId="3"/>
  </si>
  <si>
    <t>夜間払出</t>
    <rPh sb="0" eb="2">
      <t>ヤカン</t>
    </rPh>
    <rPh sb="2" eb="3">
      <t>ハラ</t>
    </rPh>
    <rPh sb="3" eb="4">
      <t>ダ</t>
    </rPh>
    <phoneticPr fontId="3"/>
  </si>
  <si>
    <t>事務</t>
    <rPh sb="0" eb="2">
      <t>ジム</t>
    </rPh>
    <phoneticPr fontId="3"/>
  </si>
  <si>
    <t>Vﾀｲﾙ・ｼｰﾄ</t>
    <phoneticPr fontId="3"/>
  </si>
  <si>
    <t>スタッフ①</t>
    <phoneticPr fontId="3"/>
  </si>
  <si>
    <t>更衣（女Ｄｒ）</t>
    <rPh sb="0" eb="2">
      <t>コウイ</t>
    </rPh>
    <rPh sb="3" eb="4">
      <t>オンナ</t>
    </rPh>
    <phoneticPr fontId="3"/>
  </si>
  <si>
    <t>タイルC</t>
    <phoneticPr fontId="3"/>
  </si>
  <si>
    <t>廊下E</t>
    <rPh sb="0" eb="2">
      <t>ロウカ</t>
    </rPh>
    <phoneticPr fontId="3"/>
  </si>
  <si>
    <t>更衣　US　脱衣</t>
    <rPh sb="0" eb="2">
      <t>コウイ</t>
    </rPh>
    <rPh sb="6" eb="8">
      <t>ダツイ</t>
    </rPh>
    <phoneticPr fontId="3"/>
  </si>
  <si>
    <t>更衣　US</t>
    <rPh sb="0" eb="2">
      <t>コウイ</t>
    </rPh>
    <phoneticPr fontId="3"/>
  </si>
  <si>
    <t>FRP</t>
    <phoneticPr fontId="3"/>
  </si>
  <si>
    <t>更衣　便所</t>
    <rPh sb="0" eb="2">
      <t>コウイ</t>
    </rPh>
    <rPh sb="3" eb="5">
      <t>ベンジョ</t>
    </rPh>
    <phoneticPr fontId="3"/>
  </si>
  <si>
    <t>Dr.ラウンジ</t>
    <phoneticPr fontId="3"/>
  </si>
  <si>
    <t>麻酔準備</t>
    <rPh sb="0" eb="2">
      <t>マスイ</t>
    </rPh>
    <rPh sb="2" eb="4">
      <t>ジュンビ</t>
    </rPh>
    <phoneticPr fontId="3"/>
  </si>
  <si>
    <t>コントロール</t>
    <phoneticPr fontId="3"/>
  </si>
  <si>
    <t>当直 US</t>
    <rPh sb="0" eb="2">
      <t>トウチョク</t>
    </rPh>
    <phoneticPr fontId="3"/>
  </si>
  <si>
    <t>院内ICU（１床）個室（陽室）</t>
    <rPh sb="0" eb="2">
      <t>インナイ</t>
    </rPh>
    <rPh sb="7" eb="8">
      <t>ショウ</t>
    </rPh>
    <rPh sb="9" eb="11">
      <t>コシツ</t>
    </rPh>
    <rPh sb="12" eb="13">
      <t>ヨウ</t>
    </rPh>
    <rPh sb="13" eb="14">
      <t>シツ</t>
    </rPh>
    <phoneticPr fontId="3"/>
  </si>
  <si>
    <t>麻酔医局</t>
    <rPh sb="0" eb="2">
      <t>マスイ</t>
    </rPh>
    <rPh sb="2" eb="4">
      <t>イキョク</t>
    </rPh>
    <phoneticPr fontId="3"/>
  </si>
  <si>
    <t>サテライトファーマシー</t>
    <phoneticPr fontId="3"/>
  </si>
  <si>
    <t>手術待合</t>
    <rPh sb="0" eb="2">
      <t>シュジュツ</t>
    </rPh>
    <rPh sb="2" eb="4">
      <t>マチアイ</t>
    </rPh>
    <phoneticPr fontId="3"/>
  </si>
  <si>
    <t>ﾌﾛｰﾘﾝｸﾞ</t>
    <phoneticPr fontId="3"/>
  </si>
  <si>
    <t>5回/週</t>
    <rPh sb="1" eb="2">
      <t>カイ</t>
    </rPh>
    <rPh sb="3" eb="4">
      <t>シュウ</t>
    </rPh>
    <phoneticPr fontId="3"/>
  </si>
  <si>
    <t>中材</t>
    <rPh sb="0" eb="1">
      <t>チュウ</t>
    </rPh>
    <rPh sb="1" eb="2">
      <t>ザイ</t>
    </rPh>
    <phoneticPr fontId="3"/>
  </si>
  <si>
    <t>風除</t>
    <rPh sb="0" eb="1">
      <t>フウ</t>
    </rPh>
    <rPh sb="1" eb="2">
      <t>ジョ</t>
    </rPh>
    <phoneticPr fontId="3"/>
  </si>
  <si>
    <t>TC6</t>
    <phoneticPr fontId="3"/>
  </si>
  <si>
    <t>中材前室</t>
    <rPh sb="0" eb="1">
      <t>チュウ</t>
    </rPh>
    <rPh sb="1" eb="2">
      <t>ザイ</t>
    </rPh>
    <rPh sb="2" eb="3">
      <t>マエ</t>
    </rPh>
    <rPh sb="3" eb="4">
      <t>シツ</t>
    </rPh>
    <phoneticPr fontId="3"/>
  </si>
  <si>
    <t>多目的</t>
    <rPh sb="0" eb="3">
      <t>タモクテキ</t>
    </rPh>
    <phoneticPr fontId="3"/>
  </si>
  <si>
    <t>組立・既滅菌</t>
    <rPh sb="0" eb="2">
      <t>クミタテ</t>
    </rPh>
    <rPh sb="3" eb="4">
      <t>スデ</t>
    </rPh>
    <rPh sb="4" eb="6">
      <t>メッキン</t>
    </rPh>
    <phoneticPr fontId="3"/>
  </si>
  <si>
    <t>手術</t>
    <rPh sb="0" eb="2">
      <t>シュジュツ</t>
    </rPh>
    <phoneticPr fontId="3"/>
  </si>
  <si>
    <t>手術ホールA①</t>
    <rPh sb="0" eb="2">
      <t>シュジュツ</t>
    </rPh>
    <phoneticPr fontId="3"/>
  </si>
  <si>
    <t>手術ホールA②</t>
    <rPh sb="0" eb="2">
      <t>シュジュツ</t>
    </rPh>
    <phoneticPr fontId="3"/>
  </si>
  <si>
    <t>OP1(眼科・一般)</t>
    <rPh sb="4" eb="6">
      <t>ガンカ</t>
    </rPh>
    <rPh sb="7" eb="9">
      <t>イッパン</t>
    </rPh>
    <phoneticPr fontId="3"/>
  </si>
  <si>
    <t>OP2(一般)</t>
    <phoneticPr fontId="3"/>
  </si>
  <si>
    <t>OP3(一般)</t>
    <phoneticPr fontId="3"/>
  </si>
  <si>
    <t>OP4(脳外)</t>
    <rPh sb="4" eb="5">
      <t>ノウ</t>
    </rPh>
    <rPh sb="5" eb="6">
      <t>ガイ</t>
    </rPh>
    <phoneticPr fontId="3"/>
  </si>
  <si>
    <t>OP5(BCR)(開心・脊椎)</t>
    <rPh sb="9" eb="10">
      <t>カイ</t>
    </rPh>
    <rPh sb="10" eb="11">
      <t>シン</t>
    </rPh>
    <rPh sb="12" eb="14">
      <t>セキツイ</t>
    </rPh>
    <phoneticPr fontId="3"/>
  </si>
  <si>
    <t>OP6(BCR)(人工関節)</t>
    <rPh sb="9" eb="11">
      <t>ジンコウ</t>
    </rPh>
    <rPh sb="11" eb="13">
      <t>カンセツ</t>
    </rPh>
    <phoneticPr fontId="3"/>
  </si>
  <si>
    <t>OP7(内視鏡)</t>
    <rPh sb="4" eb="7">
      <t>ナイシキョウ</t>
    </rPh>
    <phoneticPr fontId="3"/>
  </si>
  <si>
    <t>OP8(内視鏡)</t>
    <rPh sb="4" eb="7">
      <t>ナイシキョウ</t>
    </rPh>
    <phoneticPr fontId="3"/>
  </si>
  <si>
    <t>OP9(小児外科・一般・高温)</t>
    <rPh sb="4" eb="6">
      <t>ショウニ</t>
    </rPh>
    <rPh sb="6" eb="8">
      <t>ゲカ</t>
    </rPh>
    <rPh sb="9" eb="11">
      <t>イッパン</t>
    </rPh>
    <rPh sb="12" eb="14">
      <t>コウオン</t>
    </rPh>
    <phoneticPr fontId="3"/>
  </si>
  <si>
    <t>操作室</t>
    <rPh sb="0" eb="2">
      <t>ソウサ</t>
    </rPh>
    <rPh sb="2" eb="3">
      <t>シツ</t>
    </rPh>
    <phoneticPr fontId="3"/>
  </si>
  <si>
    <t>前室①</t>
    <rPh sb="0" eb="1">
      <t>ゼン</t>
    </rPh>
    <rPh sb="1" eb="2">
      <t>シツ</t>
    </rPh>
    <phoneticPr fontId="3"/>
  </si>
  <si>
    <t>リカバリー</t>
    <phoneticPr fontId="3"/>
  </si>
  <si>
    <t>器材③</t>
    <rPh sb="0" eb="2">
      <t>キザイ</t>
    </rPh>
    <phoneticPr fontId="3"/>
  </si>
  <si>
    <t>標本検査</t>
    <rPh sb="0" eb="2">
      <t>ヒョウホン</t>
    </rPh>
    <rPh sb="2" eb="4">
      <t>ケンサ</t>
    </rPh>
    <phoneticPr fontId="3"/>
  </si>
  <si>
    <t>サプライ</t>
    <phoneticPr fontId="3"/>
  </si>
  <si>
    <t>前室②</t>
    <rPh sb="0" eb="1">
      <t>ゼン</t>
    </rPh>
    <rPh sb="1" eb="2">
      <t>シツ</t>
    </rPh>
    <phoneticPr fontId="3"/>
  </si>
  <si>
    <t>器材④</t>
    <rPh sb="0" eb="2">
      <t>キザイ</t>
    </rPh>
    <phoneticPr fontId="3"/>
  </si>
  <si>
    <t>器材⑤</t>
    <rPh sb="0" eb="2">
      <t>キザイ</t>
    </rPh>
    <phoneticPr fontId="3"/>
  </si>
  <si>
    <t>器材⑥</t>
    <rPh sb="0" eb="2">
      <t>キザイ</t>
    </rPh>
    <phoneticPr fontId="3"/>
  </si>
  <si>
    <t>422A</t>
    <phoneticPr fontId="3"/>
  </si>
  <si>
    <t>422B</t>
    <phoneticPr fontId="3"/>
  </si>
  <si>
    <t>422C</t>
    <phoneticPr fontId="3"/>
  </si>
  <si>
    <t>ＣＰＵ室</t>
    <rPh sb="3" eb="4">
      <t>シツ</t>
    </rPh>
    <phoneticPr fontId="3"/>
  </si>
  <si>
    <t>EPS0.9*0.8</t>
    <phoneticPr fontId="3"/>
  </si>
  <si>
    <t>機械室①</t>
    <rPh sb="0" eb="3">
      <t>キカイシツ</t>
    </rPh>
    <phoneticPr fontId="3"/>
  </si>
  <si>
    <t>回収廊下①</t>
    <rPh sb="0" eb="2">
      <t>カイシュウ</t>
    </rPh>
    <rPh sb="2" eb="4">
      <t>ロウカ</t>
    </rPh>
    <phoneticPr fontId="3"/>
  </si>
  <si>
    <t>回収廊下②</t>
    <rPh sb="0" eb="2">
      <t>カイシュウ</t>
    </rPh>
    <rPh sb="2" eb="4">
      <t>ロウカ</t>
    </rPh>
    <phoneticPr fontId="3"/>
  </si>
  <si>
    <t>ゴミ庫</t>
    <rPh sb="2" eb="3">
      <t>コ</t>
    </rPh>
    <phoneticPr fontId="3"/>
  </si>
  <si>
    <t>前室④</t>
    <rPh sb="0" eb="1">
      <t>マエ</t>
    </rPh>
    <rPh sb="1" eb="2">
      <t>シツ</t>
    </rPh>
    <phoneticPr fontId="3"/>
  </si>
  <si>
    <t>滅菌</t>
    <rPh sb="0" eb="2">
      <t>メッキン</t>
    </rPh>
    <phoneticPr fontId="3"/>
  </si>
  <si>
    <t>廊下A,、EVホール</t>
    <rPh sb="0" eb="2">
      <t>ロウカ</t>
    </rPh>
    <phoneticPr fontId="3"/>
  </si>
  <si>
    <t>医師控(西病棟)</t>
    <rPh sb="0" eb="2">
      <t>イシ</t>
    </rPh>
    <rPh sb="2" eb="3">
      <t>ヒカ</t>
    </rPh>
    <rPh sb="4" eb="5">
      <t>ニシ</t>
    </rPh>
    <rPh sb="5" eb="7">
      <t>ビョウトウ</t>
    </rPh>
    <phoneticPr fontId="3"/>
  </si>
  <si>
    <t>休憩室(透析)</t>
    <rPh sb="0" eb="2">
      <t>キュウケイ</t>
    </rPh>
    <rPh sb="4" eb="6">
      <t>トウセキ</t>
    </rPh>
    <phoneticPr fontId="3"/>
  </si>
  <si>
    <t>看護師長</t>
    <rPh sb="0" eb="3">
      <t>カンゴシ</t>
    </rPh>
    <rPh sb="3" eb="4">
      <t>チョウ</t>
    </rPh>
    <phoneticPr fontId="3"/>
  </si>
  <si>
    <t>コア・サービス</t>
    <phoneticPr fontId="3"/>
  </si>
  <si>
    <t>車イスWC</t>
    <rPh sb="0" eb="1">
      <t>クルマ</t>
    </rPh>
    <phoneticPr fontId="3"/>
  </si>
  <si>
    <t>WC</t>
    <phoneticPr fontId="3"/>
  </si>
  <si>
    <t>ランドリー</t>
    <phoneticPr fontId="3"/>
  </si>
  <si>
    <t>PS・DS1.9*3.7</t>
    <phoneticPr fontId="3"/>
  </si>
  <si>
    <t>北西大PS・DS1.8*3.8+2.9*4.2+2*0.8</t>
    <rPh sb="0" eb="2">
      <t>ホクセイ</t>
    </rPh>
    <rPh sb="2" eb="3">
      <t>ダイ</t>
    </rPh>
    <phoneticPr fontId="3"/>
  </si>
  <si>
    <t>SE1.8*1.5</t>
    <phoneticPr fontId="3"/>
  </si>
  <si>
    <t>北東PS・DS2.6*5.4+1.3*2.4</t>
    <rPh sb="0" eb="1">
      <t>キタ</t>
    </rPh>
    <rPh sb="1" eb="2">
      <t>ヒガシ</t>
    </rPh>
    <phoneticPr fontId="3"/>
  </si>
  <si>
    <t>南西EPS2.2*3.8</t>
    <rPh sb="0" eb="1">
      <t>ミナミ</t>
    </rPh>
    <rPh sb="1" eb="2">
      <t>ニシ</t>
    </rPh>
    <phoneticPr fontId="3"/>
  </si>
  <si>
    <t>南東PS・DS3.0*0.6</t>
    <rPh sb="0" eb="1">
      <t>ミナミ</t>
    </rPh>
    <rPh sb="1" eb="2">
      <t>ヒガシ</t>
    </rPh>
    <phoneticPr fontId="3"/>
  </si>
  <si>
    <t>スタッフWC</t>
    <phoneticPr fontId="3"/>
  </si>
  <si>
    <t>附室　ＥＶホール</t>
    <rPh sb="0" eb="1">
      <t>フ</t>
    </rPh>
    <rPh sb="1" eb="2">
      <t>シツ</t>
    </rPh>
    <phoneticPr fontId="3"/>
  </si>
  <si>
    <t>エネルギーセンター</t>
    <phoneticPr fontId="3"/>
  </si>
  <si>
    <t>高圧電気室</t>
    <rPh sb="0" eb="2">
      <t>コウアツ</t>
    </rPh>
    <rPh sb="2" eb="4">
      <t>デンキ</t>
    </rPh>
    <rPh sb="4" eb="5">
      <t>シツ</t>
    </rPh>
    <phoneticPr fontId="3"/>
  </si>
  <si>
    <t>特高電気室</t>
    <rPh sb="0" eb="1">
      <t>トク</t>
    </rPh>
    <rPh sb="1" eb="2">
      <t>コウ</t>
    </rPh>
    <rPh sb="2" eb="4">
      <t>デンキ</t>
    </rPh>
    <rPh sb="4" eb="5">
      <t>シツ</t>
    </rPh>
    <phoneticPr fontId="3"/>
  </si>
  <si>
    <t>発電機室</t>
    <rPh sb="0" eb="4">
      <t>ハツデンキシツ</t>
    </rPh>
    <phoneticPr fontId="3"/>
  </si>
  <si>
    <t>消火ボンベ室</t>
    <rPh sb="0" eb="2">
      <t>ショウカ</t>
    </rPh>
    <rPh sb="5" eb="6">
      <t>シツ</t>
    </rPh>
    <phoneticPr fontId="3"/>
  </si>
  <si>
    <t>18日/週+51</t>
    <phoneticPr fontId="3"/>
  </si>
  <si>
    <t>18日/週+51</t>
    <phoneticPr fontId="3"/>
  </si>
  <si>
    <t>月～土</t>
  </si>
  <si>
    <t>6日/週</t>
    <phoneticPr fontId="3"/>
  </si>
  <si>
    <t>18日/週+51</t>
    <rPh sb="2" eb="3">
      <t>ニチ</t>
    </rPh>
    <rPh sb="4" eb="5">
      <t>シュウ</t>
    </rPh>
    <phoneticPr fontId="3"/>
  </si>
  <si>
    <t>18回／週+51</t>
    <rPh sb="2" eb="3">
      <t>カイ</t>
    </rPh>
    <rPh sb="4" eb="5">
      <t>シュウ</t>
    </rPh>
    <phoneticPr fontId="3"/>
  </si>
  <si>
    <t>6日/週+51</t>
    <phoneticPr fontId="3"/>
  </si>
  <si>
    <t>処置診察室（東病棟）</t>
    <rPh sb="0" eb="2">
      <t>ショチ</t>
    </rPh>
    <rPh sb="2" eb="5">
      <t>シンサツシツ</t>
    </rPh>
    <rPh sb="6" eb="7">
      <t>ヒガシ</t>
    </rPh>
    <rPh sb="7" eb="9">
      <t>ビョウトウ</t>
    </rPh>
    <phoneticPr fontId="3"/>
  </si>
  <si>
    <t>２階</t>
    <rPh sb="1" eb="2">
      <t>カイ</t>
    </rPh>
    <phoneticPr fontId="3"/>
  </si>
  <si>
    <t>Vﾀｲﾙ・ｼｰﾄ</t>
    <phoneticPr fontId="3"/>
  </si>
  <si>
    <t>月～土</t>
    <phoneticPr fontId="3"/>
  </si>
  <si>
    <t>看護管理室</t>
    <rPh sb="0" eb="2">
      <t>カンゴ</t>
    </rPh>
    <rPh sb="2" eb="5">
      <t>カンリシツ</t>
    </rPh>
    <phoneticPr fontId="3"/>
  </si>
  <si>
    <t>TC4</t>
    <phoneticPr fontId="3"/>
  </si>
  <si>
    <t>看護部長室</t>
    <rPh sb="0" eb="2">
      <t>カンゴ</t>
    </rPh>
    <rPh sb="2" eb="4">
      <t>ブチョウ</t>
    </rPh>
    <rPh sb="4" eb="5">
      <t>シツ</t>
    </rPh>
    <phoneticPr fontId="3"/>
  </si>
  <si>
    <t>TC4</t>
  </si>
  <si>
    <t>月～土</t>
    <phoneticPr fontId="3"/>
  </si>
  <si>
    <t>事務長</t>
    <rPh sb="0" eb="3">
      <t>ジムチョウ</t>
    </rPh>
    <phoneticPr fontId="3"/>
  </si>
  <si>
    <t>理事長</t>
    <rPh sb="0" eb="3">
      <t>リジチョウ</t>
    </rPh>
    <phoneticPr fontId="3"/>
  </si>
  <si>
    <t>TC3</t>
    <phoneticPr fontId="3"/>
  </si>
  <si>
    <t>特別会議室(災害拠点室)</t>
    <rPh sb="0" eb="2">
      <t>トクベツ</t>
    </rPh>
    <rPh sb="2" eb="4">
      <t>カイギ</t>
    </rPh>
    <rPh sb="4" eb="5">
      <t>シツ</t>
    </rPh>
    <rPh sb="6" eb="8">
      <t>サイガイ</t>
    </rPh>
    <rPh sb="8" eb="10">
      <t>キョテン</t>
    </rPh>
    <rPh sb="10" eb="11">
      <t>シツ</t>
    </rPh>
    <phoneticPr fontId="3"/>
  </si>
  <si>
    <t>館長</t>
    <rPh sb="0" eb="2">
      <t>カンチョウ</t>
    </rPh>
    <phoneticPr fontId="3"/>
  </si>
  <si>
    <t>副館長①</t>
    <phoneticPr fontId="3"/>
  </si>
  <si>
    <t>副館長②</t>
    <phoneticPr fontId="3"/>
  </si>
  <si>
    <t>副館長③</t>
    <phoneticPr fontId="3"/>
  </si>
  <si>
    <t>サーバー室</t>
    <rPh sb="4" eb="5">
      <t>シツ</t>
    </rPh>
    <phoneticPr fontId="3"/>
  </si>
  <si>
    <t>TC　OAﾌﾛｱ</t>
    <phoneticPr fontId="3"/>
  </si>
  <si>
    <t>情報事務</t>
    <rPh sb="0" eb="2">
      <t>ジョウホウ</t>
    </rPh>
    <rPh sb="2" eb="4">
      <t>ジム</t>
    </rPh>
    <phoneticPr fontId="3"/>
  </si>
  <si>
    <t>MWC</t>
    <phoneticPr fontId="3"/>
  </si>
  <si>
    <t>Vﾀｲﾙ・ｼｰﾄ</t>
    <phoneticPr fontId="3"/>
  </si>
  <si>
    <t>WWC</t>
    <phoneticPr fontId="3"/>
  </si>
  <si>
    <t>湯沸室</t>
    <rPh sb="0" eb="2">
      <t>トウフツ</t>
    </rPh>
    <rPh sb="2" eb="3">
      <t>ムロ</t>
    </rPh>
    <phoneticPr fontId="3"/>
  </si>
  <si>
    <t>12日/週</t>
    <rPh sb="2" eb="3">
      <t>ニチ</t>
    </rPh>
    <rPh sb="4" eb="5">
      <t>シュウ</t>
    </rPh>
    <phoneticPr fontId="3"/>
  </si>
  <si>
    <t>Vﾀｲﾙ・ｼｰﾄ</t>
    <phoneticPr fontId="3"/>
  </si>
  <si>
    <t>月～土</t>
    <phoneticPr fontId="3"/>
  </si>
  <si>
    <t>118A</t>
    <phoneticPr fontId="3"/>
  </si>
  <si>
    <t>控室</t>
    <rPh sb="0" eb="1">
      <t>ヒカ</t>
    </rPh>
    <rPh sb="1" eb="2">
      <t>シツ</t>
    </rPh>
    <phoneticPr fontId="3"/>
  </si>
  <si>
    <t>多目的ホール</t>
    <rPh sb="0" eb="3">
      <t>タモクテキ</t>
    </rPh>
    <phoneticPr fontId="3"/>
  </si>
  <si>
    <t>TC2</t>
    <phoneticPr fontId="3"/>
  </si>
  <si>
    <r>
      <t>図書コーナー(OAﾌﾛｱ</t>
    </r>
    <r>
      <rPr>
        <sz val="11"/>
        <rFont val="ＭＳ Ｐゴシック"/>
        <family val="3"/>
        <charset val="128"/>
      </rPr>
      <t>)</t>
    </r>
    <rPh sb="0" eb="2">
      <t>トショ</t>
    </rPh>
    <phoneticPr fontId="3"/>
  </si>
  <si>
    <t>TC4OAﾌﾛｱ</t>
    <phoneticPr fontId="3"/>
  </si>
  <si>
    <t>応接室1.2</t>
    <rPh sb="0" eb="3">
      <t>オウセツシツ</t>
    </rPh>
    <phoneticPr fontId="3"/>
  </si>
  <si>
    <t>書庫</t>
    <rPh sb="0" eb="2">
      <t>ショコ</t>
    </rPh>
    <phoneticPr fontId="3"/>
  </si>
  <si>
    <t>Vﾀｲﾙ・ｼｰﾄ</t>
    <phoneticPr fontId="3"/>
  </si>
  <si>
    <t>Vﾀｲﾙ・ｼｰﾄ</t>
    <phoneticPr fontId="3"/>
  </si>
  <si>
    <t>月～土</t>
    <phoneticPr fontId="3"/>
  </si>
  <si>
    <t>湯沸室</t>
    <rPh sb="0" eb="2">
      <t>ユワカ</t>
    </rPh>
    <rPh sb="2" eb="3">
      <t>シツ</t>
    </rPh>
    <phoneticPr fontId="3"/>
  </si>
  <si>
    <t>US</t>
    <phoneticPr fontId="3"/>
  </si>
  <si>
    <t>FRP</t>
    <phoneticPr fontId="3"/>
  </si>
  <si>
    <t>Vﾀｲﾙ・ｼｰﾄ</t>
    <phoneticPr fontId="3"/>
  </si>
  <si>
    <t>月～土</t>
    <phoneticPr fontId="3"/>
  </si>
  <si>
    <t>127A</t>
    <phoneticPr fontId="3"/>
  </si>
  <si>
    <t>当直前廊下1</t>
    <rPh sb="0" eb="2">
      <t>トウチョク</t>
    </rPh>
    <rPh sb="2" eb="3">
      <t>マエ</t>
    </rPh>
    <rPh sb="3" eb="5">
      <t>ロウカ</t>
    </rPh>
    <phoneticPr fontId="3"/>
  </si>
  <si>
    <t>127B</t>
    <phoneticPr fontId="3"/>
  </si>
  <si>
    <t>当直前廊下2</t>
    <rPh sb="0" eb="2">
      <t>トウチョク</t>
    </rPh>
    <rPh sb="2" eb="3">
      <t>マエ</t>
    </rPh>
    <rPh sb="3" eb="5">
      <t>ロウカ</t>
    </rPh>
    <phoneticPr fontId="3"/>
  </si>
  <si>
    <t>MWC</t>
    <phoneticPr fontId="3"/>
  </si>
  <si>
    <t>WWC</t>
    <phoneticPr fontId="3"/>
  </si>
  <si>
    <t>廊下A</t>
    <rPh sb="0" eb="2">
      <t>ロウカ</t>
    </rPh>
    <phoneticPr fontId="3"/>
  </si>
  <si>
    <t>休憩室（男）</t>
    <rPh sb="0" eb="3">
      <t>キュウケイシツ</t>
    </rPh>
    <rPh sb="4" eb="5">
      <t>オトコ</t>
    </rPh>
    <phoneticPr fontId="3"/>
  </si>
  <si>
    <t>休憩室（女）</t>
    <rPh sb="0" eb="3">
      <t>キュウケイシツ</t>
    </rPh>
    <rPh sb="4" eb="5">
      <t>オンナ</t>
    </rPh>
    <phoneticPr fontId="3"/>
  </si>
  <si>
    <t>コア</t>
    <phoneticPr fontId="3"/>
  </si>
  <si>
    <t>附室</t>
    <rPh sb="0" eb="2">
      <t>フシツ</t>
    </rPh>
    <phoneticPr fontId="3"/>
  </si>
  <si>
    <t>Vﾀｲﾙ・ｼｰﾄ</t>
    <phoneticPr fontId="3"/>
  </si>
  <si>
    <t>月～土</t>
    <phoneticPr fontId="3"/>
  </si>
  <si>
    <t>搬送EVホール・廊下B</t>
    <rPh sb="0" eb="2">
      <t>ハンソウ</t>
    </rPh>
    <rPh sb="8" eb="10">
      <t>ロウカ</t>
    </rPh>
    <phoneticPr fontId="3"/>
  </si>
  <si>
    <t>北西PS・DS5.4*3.7+1.8*1.8</t>
    <rPh sb="0" eb="1">
      <t>キタ</t>
    </rPh>
    <rPh sb="1" eb="2">
      <t>ニシ</t>
    </rPh>
    <phoneticPr fontId="3"/>
  </si>
  <si>
    <t>北西大PS・DS1.8*3.8+2.9*4.2+2*0.8</t>
    <rPh sb="0" eb="1">
      <t>キタ</t>
    </rPh>
    <rPh sb="1" eb="2">
      <t>ニシ</t>
    </rPh>
    <rPh sb="2" eb="3">
      <t>ダイ</t>
    </rPh>
    <phoneticPr fontId="3"/>
  </si>
  <si>
    <t>SE1.8*1.5</t>
    <phoneticPr fontId="3"/>
  </si>
  <si>
    <t>廊下北西EPS3.4*0.6</t>
    <rPh sb="0" eb="2">
      <t>ロウカ</t>
    </rPh>
    <rPh sb="2" eb="3">
      <t>キタ</t>
    </rPh>
    <rPh sb="3" eb="4">
      <t>ニシ</t>
    </rPh>
    <phoneticPr fontId="3"/>
  </si>
  <si>
    <t>廊下北東EPS3.4*0.6</t>
    <rPh sb="0" eb="2">
      <t>ロウカ</t>
    </rPh>
    <rPh sb="2" eb="3">
      <t>キタ</t>
    </rPh>
    <rPh sb="3" eb="4">
      <t>ヒガシ</t>
    </rPh>
    <phoneticPr fontId="3"/>
  </si>
  <si>
    <t>東大EPS・DS1.8*2.4+3.2*4.8+1.5*06</t>
    <rPh sb="0" eb="1">
      <t>ヒガシ</t>
    </rPh>
    <rPh sb="1" eb="2">
      <t>ダイ</t>
    </rPh>
    <phoneticPr fontId="3"/>
  </si>
  <si>
    <t>EPS1.2*2.3</t>
    <phoneticPr fontId="3"/>
  </si>
  <si>
    <t>南西PS・DS・EPS5.4*3.8</t>
    <rPh sb="0" eb="1">
      <t>ミナミ</t>
    </rPh>
    <rPh sb="1" eb="2">
      <t>ニシ</t>
    </rPh>
    <phoneticPr fontId="3"/>
  </si>
  <si>
    <r>
      <t>南東DS</t>
    </r>
    <r>
      <rPr>
        <sz val="11"/>
        <rFont val="ＭＳ Ｐゴシック"/>
        <family val="3"/>
        <charset val="128"/>
      </rPr>
      <t>2.7*3.9+3*0.6</t>
    </r>
    <rPh sb="0" eb="1">
      <t>ミナミ</t>
    </rPh>
    <rPh sb="1" eb="2">
      <t>ヒガシ</t>
    </rPh>
    <phoneticPr fontId="3"/>
  </si>
  <si>
    <t>WC前室</t>
    <rPh sb="2" eb="3">
      <t>マエ</t>
    </rPh>
    <rPh sb="3" eb="4">
      <t>シツ</t>
    </rPh>
    <phoneticPr fontId="3"/>
  </si>
  <si>
    <t>MWC(ス)</t>
    <phoneticPr fontId="3"/>
  </si>
  <si>
    <t>Vﾀｲﾙ・ｼｰﾄ</t>
    <phoneticPr fontId="3"/>
  </si>
  <si>
    <t>WWC(ス)</t>
    <phoneticPr fontId="3"/>
  </si>
  <si>
    <t>HWC</t>
    <phoneticPr fontId="3"/>
  </si>
  <si>
    <t>MWC(共)</t>
  </si>
  <si>
    <t>WWC(共)</t>
    <rPh sb="4" eb="5">
      <t>キョウ</t>
    </rPh>
    <phoneticPr fontId="3"/>
  </si>
  <si>
    <t>授乳</t>
    <rPh sb="0" eb="2">
      <t>ジュニュウ</t>
    </rPh>
    <phoneticPr fontId="3"/>
  </si>
  <si>
    <t>エントランス</t>
    <phoneticPr fontId="3"/>
  </si>
  <si>
    <t>外来スタッフ</t>
    <rPh sb="0" eb="2">
      <t>ガイライ</t>
    </rPh>
    <phoneticPr fontId="3"/>
  </si>
  <si>
    <t>待合ロビーA</t>
    <rPh sb="0" eb="2">
      <t>マチアイ</t>
    </rPh>
    <phoneticPr fontId="3"/>
  </si>
  <si>
    <t>WC</t>
    <phoneticPr fontId="3"/>
  </si>
  <si>
    <t>EPS2.6*1.3</t>
    <phoneticPr fontId="3"/>
  </si>
  <si>
    <t>栄養相談</t>
    <rPh sb="0" eb="2">
      <t>エイヨウ</t>
    </rPh>
    <rPh sb="2" eb="4">
      <t>ソウダン</t>
    </rPh>
    <phoneticPr fontId="3"/>
  </si>
  <si>
    <t>看護師長室</t>
    <rPh sb="0" eb="3">
      <t>カンゴシ</t>
    </rPh>
    <rPh sb="3" eb="4">
      <t>チョウ</t>
    </rPh>
    <rPh sb="4" eb="5">
      <t>シツ</t>
    </rPh>
    <phoneticPr fontId="3"/>
  </si>
  <si>
    <t>健診・生理検査</t>
    <rPh sb="0" eb="2">
      <t>ケンシン</t>
    </rPh>
    <rPh sb="3" eb="7">
      <t>セイリケンサ</t>
    </rPh>
    <phoneticPr fontId="3"/>
  </si>
  <si>
    <t>受付・待合</t>
    <rPh sb="0" eb="2">
      <t>ウケツケ</t>
    </rPh>
    <rPh sb="3" eb="5">
      <t>マチアイ</t>
    </rPh>
    <phoneticPr fontId="3"/>
  </si>
  <si>
    <t>ＷＣ</t>
    <phoneticPr fontId="3"/>
  </si>
  <si>
    <t>Vﾀｲﾙ・ｼｰﾄ</t>
    <phoneticPr fontId="3"/>
  </si>
  <si>
    <t>診察×2室</t>
    <rPh sb="0" eb="2">
      <t>シンサツ</t>
    </rPh>
    <rPh sb="4" eb="5">
      <t>シツ</t>
    </rPh>
    <phoneticPr fontId="3"/>
  </si>
  <si>
    <t>PS0.8*10</t>
    <phoneticPr fontId="3"/>
  </si>
  <si>
    <t>Vﾀｲﾙ・ｼｰﾄ</t>
    <phoneticPr fontId="3"/>
  </si>
  <si>
    <t>更衣（女）</t>
    <rPh sb="0" eb="2">
      <t>コウイ</t>
    </rPh>
    <rPh sb="3" eb="4">
      <t>オンナ</t>
    </rPh>
    <phoneticPr fontId="3"/>
  </si>
  <si>
    <t>呼吸(遮音)</t>
    <rPh sb="0" eb="2">
      <t>コキュウ</t>
    </rPh>
    <rPh sb="3" eb="5">
      <t>シャオン</t>
    </rPh>
    <phoneticPr fontId="3"/>
  </si>
  <si>
    <t>心電1</t>
    <rPh sb="0" eb="2">
      <t>シンデン</t>
    </rPh>
    <phoneticPr fontId="3"/>
  </si>
  <si>
    <t>心電2</t>
    <rPh sb="0" eb="2">
      <t>シンデン</t>
    </rPh>
    <phoneticPr fontId="3"/>
  </si>
  <si>
    <t>心電3</t>
    <rPh sb="0" eb="2">
      <t>シンデン</t>
    </rPh>
    <phoneticPr fontId="3"/>
  </si>
  <si>
    <t>心エコー1</t>
    <rPh sb="0" eb="1">
      <t>ココロ</t>
    </rPh>
    <phoneticPr fontId="3"/>
  </si>
  <si>
    <t>心エコー3</t>
    <rPh sb="0" eb="1">
      <t>ココロ</t>
    </rPh>
    <phoneticPr fontId="3"/>
  </si>
  <si>
    <t>心エコー4</t>
    <rPh sb="0" eb="1">
      <t>ココロ</t>
    </rPh>
    <phoneticPr fontId="3"/>
  </si>
  <si>
    <t>腹エコー1</t>
    <rPh sb="0" eb="1">
      <t>ハラ</t>
    </rPh>
    <phoneticPr fontId="3"/>
  </si>
  <si>
    <t>腹エコー2</t>
    <rPh sb="0" eb="1">
      <t>ハラ</t>
    </rPh>
    <phoneticPr fontId="3"/>
  </si>
  <si>
    <t>腹エコー3</t>
    <rPh sb="0" eb="1">
      <t>ハラ</t>
    </rPh>
    <phoneticPr fontId="3"/>
  </si>
  <si>
    <t>面談(診察)</t>
    <rPh sb="0" eb="2">
      <t>メンダン</t>
    </rPh>
    <rPh sb="3" eb="5">
      <t>シンサツ</t>
    </rPh>
    <phoneticPr fontId="3"/>
  </si>
  <si>
    <t>腹部処理</t>
    <rPh sb="0" eb="2">
      <t>フクブ</t>
    </rPh>
    <rPh sb="2" eb="4">
      <t>ショリ</t>
    </rPh>
    <phoneticPr fontId="3"/>
  </si>
  <si>
    <t>負荷心電①</t>
    <rPh sb="0" eb="2">
      <t>フカ</t>
    </rPh>
    <rPh sb="2" eb="4">
      <t>シンデン</t>
    </rPh>
    <phoneticPr fontId="3"/>
  </si>
  <si>
    <t>負荷心電②</t>
    <rPh sb="0" eb="2">
      <t>フカ</t>
    </rPh>
    <rPh sb="2" eb="4">
      <t>シンデン</t>
    </rPh>
    <phoneticPr fontId="3"/>
  </si>
  <si>
    <t>脳波</t>
    <rPh sb="0" eb="2">
      <t>ノウハ</t>
    </rPh>
    <phoneticPr fontId="3"/>
  </si>
  <si>
    <t>Vﾀｲﾙ・ｼｰﾄ</t>
    <phoneticPr fontId="3"/>
  </si>
  <si>
    <t>操作</t>
    <rPh sb="0" eb="2">
      <t>ソウサ</t>
    </rPh>
    <phoneticPr fontId="3"/>
  </si>
  <si>
    <t>検査前室</t>
    <rPh sb="0" eb="2">
      <t>ケンサ</t>
    </rPh>
    <rPh sb="2" eb="3">
      <t>ゼン</t>
    </rPh>
    <rPh sb="3" eb="4">
      <t>シツ</t>
    </rPh>
    <phoneticPr fontId="3"/>
  </si>
  <si>
    <t>待合ロビーG</t>
    <rPh sb="0" eb="2">
      <t>マチアイ</t>
    </rPh>
    <phoneticPr fontId="3"/>
  </si>
  <si>
    <t>廊下B</t>
    <rPh sb="0" eb="2">
      <t>ロウカ</t>
    </rPh>
    <phoneticPr fontId="3"/>
  </si>
  <si>
    <t>薬剤</t>
    <rPh sb="0" eb="2">
      <t>ヤクザイ</t>
    </rPh>
    <phoneticPr fontId="3"/>
  </si>
  <si>
    <t>スタッフ・病棟管理・実務実習</t>
    <rPh sb="5" eb="7">
      <t>ビョウトウ</t>
    </rPh>
    <rPh sb="7" eb="9">
      <t>カンリ</t>
    </rPh>
    <rPh sb="10" eb="12">
      <t>ジツム</t>
    </rPh>
    <rPh sb="12" eb="14">
      <t>ジッシュウ</t>
    </rPh>
    <phoneticPr fontId="3"/>
  </si>
  <si>
    <t>TC4　OAﾌﾛｱ</t>
    <phoneticPr fontId="3"/>
  </si>
  <si>
    <t>仮眠・休憩</t>
    <rPh sb="0" eb="2">
      <t>カミン</t>
    </rPh>
    <rPh sb="3" eb="5">
      <t>キュウケイ</t>
    </rPh>
    <phoneticPr fontId="3"/>
  </si>
  <si>
    <t>PS0.5*1.6</t>
    <phoneticPr fontId="3"/>
  </si>
  <si>
    <t>WC</t>
    <phoneticPr fontId="3"/>
  </si>
  <si>
    <t>調剤・倉庫</t>
    <rPh sb="0" eb="2">
      <t>チョウザイ</t>
    </rPh>
    <rPh sb="3" eb="5">
      <t>ソウコ</t>
    </rPh>
    <phoneticPr fontId="3"/>
  </si>
  <si>
    <t>薬剤長室</t>
    <rPh sb="0" eb="2">
      <t>ヤクザイ</t>
    </rPh>
    <rPh sb="2" eb="3">
      <t>チョウ</t>
    </rPh>
    <rPh sb="3" eb="4">
      <t>シツ</t>
    </rPh>
    <phoneticPr fontId="3"/>
  </si>
  <si>
    <t>TC4</t>
    <phoneticPr fontId="3"/>
  </si>
  <si>
    <t>学生室</t>
    <rPh sb="0" eb="2">
      <t>ガクセイ</t>
    </rPh>
    <rPh sb="2" eb="3">
      <t>シツ</t>
    </rPh>
    <phoneticPr fontId="3"/>
  </si>
  <si>
    <t>滅菌室</t>
    <rPh sb="0" eb="2">
      <t>メッキン</t>
    </rPh>
    <rPh sb="2" eb="3">
      <t>シツ</t>
    </rPh>
    <phoneticPr fontId="3"/>
  </si>
  <si>
    <t>製剤室</t>
    <rPh sb="0" eb="2">
      <t>セイザイ</t>
    </rPh>
    <rPh sb="2" eb="3">
      <t>シツ</t>
    </rPh>
    <phoneticPr fontId="3"/>
  </si>
  <si>
    <t>無菌製剤室</t>
    <rPh sb="0" eb="2">
      <t>ムキン</t>
    </rPh>
    <rPh sb="2" eb="4">
      <t>セイザイ</t>
    </rPh>
    <rPh sb="4" eb="5">
      <t>シツ</t>
    </rPh>
    <phoneticPr fontId="3"/>
  </si>
  <si>
    <t>抗がん剤調整室</t>
    <rPh sb="0" eb="1">
      <t>コウ</t>
    </rPh>
    <rPh sb="3" eb="4">
      <t>ザイ</t>
    </rPh>
    <rPh sb="4" eb="6">
      <t>チョウセイ</t>
    </rPh>
    <rPh sb="6" eb="7">
      <t>シツ</t>
    </rPh>
    <phoneticPr fontId="3"/>
  </si>
  <si>
    <t>プレハブ冷蔵庫</t>
    <rPh sb="4" eb="7">
      <t>レイゾウコ</t>
    </rPh>
    <phoneticPr fontId="3"/>
  </si>
  <si>
    <t>精神神経科・内分泌・呼吸器外科・神経内科・脳神経外科</t>
    <rPh sb="0" eb="2">
      <t>セイシン</t>
    </rPh>
    <rPh sb="2" eb="5">
      <t>シンケイカ</t>
    </rPh>
    <rPh sb="6" eb="9">
      <t>ナイブンピツ</t>
    </rPh>
    <rPh sb="10" eb="13">
      <t>コキュウキ</t>
    </rPh>
    <rPh sb="13" eb="15">
      <t>ゲカ</t>
    </rPh>
    <rPh sb="16" eb="18">
      <t>シンケイ</t>
    </rPh>
    <rPh sb="18" eb="20">
      <t>ナイカ</t>
    </rPh>
    <rPh sb="21" eb="24">
      <t>ノウシンケイ</t>
    </rPh>
    <rPh sb="24" eb="26">
      <t>ゲカ</t>
    </rPh>
    <phoneticPr fontId="3"/>
  </si>
  <si>
    <t>休養(遮音)</t>
    <rPh sb="0" eb="2">
      <t>キュウヨウ</t>
    </rPh>
    <rPh sb="3" eb="5">
      <t>シャオン</t>
    </rPh>
    <phoneticPr fontId="3"/>
  </si>
  <si>
    <t>診療(遮音)</t>
    <rPh sb="0" eb="2">
      <t>シンリョウ</t>
    </rPh>
    <rPh sb="3" eb="5">
      <t>シャオン</t>
    </rPh>
    <phoneticPr fontId="3"/>
  </si>
  <si>
    <t>心理療法(遮音)</t>
    <rPh sb="0" eb="2">
      <t>シンリ</t>
    </rPh>
    <rPh sb="2" eb="4">
      <t>リョウホウ</t>
    </rPh>
    <phoneticPr fontId="3"/>
  </si>
  <si>
    <t>心理教育(遮音)</t>
    <rPh sb="0" eb="2">
      <t>シンリ</t>
    </rPh>
    <rPh sb="2" eb="4">
      <t>キョウイク</t>
    </rPh>
    <rPh sb="5" eb="7">
      <t>シャオン</t>
    </rPh>
    <phoneticPr fontId="3"/>
  </si>
  <si>
    <t>心理検査(遮音)</t>
    <rPh sb="0" eb="2">
      <t>シンリ</t>
    </rPh>
    <rPh sb="2" eb="4">
      <t>ケンサ</t>
    </rPh>
    <rPh sb="5" eb="7">
      <t>シャオン</t>
    </rPh>
    <phoneticPr fontId="3"/>
  </si>
  <si>
    <t>集団療法(遮音)</t>
    <rPh sb="0" eb="4">
      <t>シュウダンリョウホウ</t>
    </rPh>
    <rPh sb="5" eb="7">
      <t>シャオン</t>
    </rPh>
    <phoneticPr fontId="3"/>
  </si>
  <si>
    <t>診察1</t>
    <rPh sb="0" eb="2">
      <t>シンサツ</t>
    </rPh>
    <phoneticPr fontId="3"/>
  </si>
  <si>
    <t>診察2</t>
    <rPh sb="0" eb="2">
      <t>シンサツ</t>
    </rPh>
    <phoneticPr fontId="3"/>
  </si>
  <si>
    <t>診察3</t>
    <rPh sb="0" eb="2">
      <t>シンサツ</t>
    </rPh>
    <phoneticPr fontId="3"/>
  </si>
  <si>
    <t>診察4</t>
    <rPh sb="0" eb="2">
      <t>シンサツ</t>
    </rPh>
    <phoneticPr fontId="3"/>
  </si>
  <si>
    <t>診察5</t>
    <rPh sb="0" eb="2">
      <t>シンサツ</t>
    </rPh>
    <phoneticPr fontId="3"/>
  </si>
  <si>
    <t>処置・スタッフスペース</t>
    <rPh sb="0" eb="2">
      <t>ショチ</t>
    </rPh>
    <phoneticPr fontId="3"/>
  </si>
  <si>
    <t>待合ロビーB</t>
    <rPh sb="0" eb="2">
      <t>マチアイ</t>
    </rPh>
    <phoneticPr fontId="3"/>
  </si>
  <si>
    <t>呼吸器内科・腎臓内科・血液内科・消化器外科・肝胆膵内科</t>
    <rPh sb="0" eb="3">
      <t>コキュウキ</t>
    </rPh>
    <rPh sb="3" eb="5">
      <t>ナイカ</t>
    </rPh>
    <rPh sb="6" eb="8">
      <t>ジンゾウ</t>
    </rPh>
    <rPh sb="8" eb="10">
      <t>ナイカ</t>
    </rPh>
    <rPh sb="11" eb="13">
      <t>ケツエキ</t>
    </rPh>
    <rPh sb="13" eb="15">
      <t>ナイカ</t>
    </rPh>
    <rPh sb="16" eb="19">
      <t>ショウカキ</t>
    </rPh>
    <rPh sb="19" eb="21">
      <t>ゲカ</t>
    </rPh>
    <phoneticPr fontId="3"/>
  </si>
  <si>
    <t>診察7</t>
    <rPh sb="0" eb="2">
      <t>シンサツ</t>
    </rPh>
    <phoneticPr fontId="3"/>
  </si>
  <si>
    <t>診察8</t>
    <rPh sb="0" eb="2">
      <t>シンサツ</t>
    </rPh>
    <phoneticPr fontId="3"/>
  </si>
  <si>
    <t>診察9</t>
    <rPh sb="0" eb="2">
      <t>シンサツ</t>
    </rPh>
    <phoneticPr fontId="3"/>
  </si>
  <si>
    <t>診察10</t>
    <rPh sb="0" eb="2">
      <t>シンサツ</t>
    </rPh>
    <phoneticPr fontId="3"/>
  </si>
  <si>
    <t>ストーマーケア</t>
    <phoneticPr fontId="3"/>
  </si>
  <si>
    <t>インスリン</t>
    <phoneticPr fontId="3"/>
  </si>
  <si>
    <t>診察11</t>
    <rPh sb="0" eb="2">
      <t>シンサツ</t>
    </rPh>
    <phoneticPr fontId="3"/>
  </si>
  <si>
    <t>診察12</t>
    <rPh sb="0" eb="2">
      <t>シンサツ</t>
    </rPh>
    <phoneticPr fontId="3"/>
  </si>
  <si>
    <t>エコー・モニター</t>
    <phoneticPr fontId="3"/>
  </si>
  <si>
    <t>フットケア</t>
    <phoneticPr fontId="3"/>
  </si>
  <si>
    <t>待合ロビーC</t>
    <rPh sb="0" eb="2">
      <t>マチアイ</t>
    </rPh>
    <phoneticPr fontId="3"/>
  </si>
  <si>
    <t>産婦人科・小児科</t>
    <rPh sb="0" eb="4">
      <t>サンフジンカ</t>
    </rPh>
    <rPh sb="5" eb="8">
      <t>ショウニカ</t>
    </rPh>
    <phoneticPr fontId="3"/>
  </si>
  <si>
    <t>計測室</t>
    <rPh sb="0" eb="2">
      <t>ケイソク</t>
    </rPh>
    <rPh sb="2" eb="3">
      <t>シツ</t>
    </rPh>
    <phoneticPr fontId="3"/>
  </si>
  <si>
    <t>隔離1(調光)</t>
    <rPh sb="0" eb="2">
      <t>カクリ</t>
    </rPh>
    <rPh sb="4" eb="5">
      <t>チョウ</t>
    </rPh>
    <rPh sb="5" eb="6">
      <t>ヒカリ</t>
    </rPh>
    <phoneticPr fontId="3"/>
  </si>
  <si>
    <t>隔離2</t>
    <rPh sb="0" eb="2">
      <t>カクリ</t>
    </rPh>
    <phoneticPr fontId="3"/>
  </si>
  <si>
    <t>診察13</t>
    <rPh sb="0" eb="2">
      <t>シンサツ</t>
    </rPh>
    <phoneticPr fontId="3"/>
  </si>
  <si>
    <t>診察14</t>
    <rPh sb="0" eb="2">
      <t>シンサツ</t>
    </rPh>
    <phoneticPr fontId="3"/>
  </si>
  <si>
    <t>観察</t>
    <rPh sb="0" eb="2">
      <t>カンサツ</t>
    </rPh>
    <phoneticPr fontId="3"/>
  </si>
  <si>
    <t>待合ロビーD1</t>
    <rPh sb="0" eb="2">
      <t>マチアイ</t>
    </rPh>
    <phoneticPr fontId="3"/>
  </si>
  <si>
    <t>640A</t>
    <phoneticPr fontId="3"/>
  </si>
  <si>
    <t>待合ロビーD2</t>
    <rPh sb="0" eb="2">
      <t>マチアイ</t>
    </rPh>
    <phoneticPr fontId="3"/>
  </si>
  <si>
    <t>小児外科・循環器科・心臓血液外科</t>
    <rPh sb="0" eb="2">
      <t>ショウニ</t>
    </rPh>
    <rPh sb="2" eb="4">
      <t>ゲカ</t>
    </rPh>
    <rPh sb="5" eb="9">
      <t>ジュンカンキカ</t>
    </rPh>
    <rPh sb="10" eb="12">
      <t>シンゾウ</t>
    </rPh>
    <rPh sb="12" eb="14">
      <t>ケツエキ</t>
    </rPh>
    <rPh sb="14" eb="16">
      <t>ゲカ</t>
    </rPh>
    <phoneticPr fontId="3"/>
  </si>
  <si>
    <t>診察15</t>
    <rPh sb="0" eb="2">
      <t>シンサツ</t>
    </rPh>
    <phoneticPr fontId="3"/>
  </si>
  <si>
    <t>診察16</t>
    <rPh sb="0" eb="2">
      <t>シンサツ</t>
    </rPh>
    <phoneticPr fontId="3"/>
  </si>
  <si>
    <t>診察17</t>
    <rPh sb="0" eb="2">
      <t>シンサツ</t>
    </rPh>
    <phoneticPr fontId="3"/>
  </si>
  <si>
    <t>処置</t>
    <rPh sb="0" eb="2">
      <t>ショチ</t>
    </rPh>
    <phoneticPr fontId="3"/>
  </si>
  <si>
    <t>診察18</t>
    <rPh sb="0" eb="2">
      <t>シンサツ</t>
    </rPh>
    <phoneticPr fontId="3"/>
  </si>
  <si>
    <t>診察19</t>
    <rPh sb="0" eb="2">
      <t>シンサツ</t>
    </rPh>
    <phoneticPr fontId="3"/>
  </si>
  <si>
    <t>診察20</t>
    <rPh sb="0" eb="2">
      <t>シンサツ</t>
    </rPh>
    <phoneticPr fontId="3"/>
  </si>
  <si>
    <t>診察21</t>
    <rPh sb="0" eb="2">
      <t>シンサツ</t>
    </rPh>
    <phoneticPr fontId="3"/>
  </si>
  <si>
    <t>待合ロビーE</t>
    <rPh sb="0" eb="2">
      <t>マチアイ</t>
    </rPh>
    <phoneticPr fontId="3"/>
  </si>
  <si>
    <t>小児検査(遮音)</t>
    <rPh sb="0" eb="2">
      <t>ショウニ</t>
    </rPh>
    <rPh sb="2" eb="4">
      <t>ケンサ</t>
    </rPh>
    <rPh sb="5" eb="7">
      <t>シャオン</t>
    </rPh>
    <phoneticPr fontId="3"/>
  </si>
  <si>
    <t>Vﾀｲﾙ・ｼｰﾄ</t>
    <phoneticPr fontId="3"/>
  </si>
  <si>
    <t>処置内WC②</t>
    <rPh sb="0" eb="2">
      <t>ショチ</t>
    </rPh>
    <rPh sb="2" eb="3">
      <t>ナイ</t>
    </rPh>
    <phoneticPr fontId="3"/>
  </si>
  <si>
    <t>内診</t>
    <rPh sb="0" eb="2">
      <t>ナイシン</t>
    </rPh>
    <phoneticPr fontId="3"/>
  </si>
  <si>
    <t>月～土</t>
    <phoneticPr fontId="3"/>
  </si>
  <si>
    <t>助産婦外来</t>
    <rPh sb="0" eb="3">
      <t>ジョサンプ</t>
    </rPh>
    <rPh sb="3" eb="5">
      <t>ガイライ</t>
    </rPh>
    <phoneticPr fontId="3"/>
  </si>
  <si>
    <t>EPS(階段G)5*1.8</t>
    <rPh sb="4" eb="6">
      <t>カイダン</t>
    </rPh>
    <phoneticPr fontId="3"/>
  </si>
  <si>
    <t>中央処置</t>
    <rPh sb="0" eb="2">
      <t>チュウオウ</t>
    </rPh>
    <rPh sb="2" eb="4">
      <t>ショチ</t>
    </rPh>
    <phoneticPr fontId="3"/>
  </si>
  <si>
    <t>中央処置　個室</t>
    <rPh sb="0" eb="2">
      <t>チュウオウ</t>
    </rPh>
    <rPh sb="2" eb="4">
      <t>ショチ</t>
    </rPh>
    <rPh sb="5" eb="7">
      <t>コシツ</t>
    </rPh>
    <phoneticPr fontId="3"/>
  </si>
  <si>
    <t>中央処置　HWC</t>
    <rPh sb="0" eb="2">
      <t>チュウオウ</t>
    </rPh>
    <rPh sb="2" eb="4">
      <t>ショチ</t>
    </rPh>
    <phoneticPr fontId="3"/>
  </si>
  <si>
    <t>化学療法</t>
    <rPh sb="0" eb="2">
      <t>カガク</t>
    </rPh>
    <rPh sb="2" eb="4">
      <t>リョウホウ</t>
    </rPh>
    <phoneticPr fontId="3"/>
  </si>
  <si>
    <t>患者指導室</t>
    <rPh sb="0" eb="2">
      <t>カンジャ</t>
    </rPh>
    <rPh sb="2" eb="5">
      <t>シドウシツ</t>
    </rPh>
    <phoneticPr fontId="3"/>
  </si>
  <si>
    <t>化学療法　作業</t>
    <rPh sb="0" eb="2">
      <t>カガク</t>
    </rPh>
    <rPh sb="2" eb="4">
      <t>リョウホウ</t>
    </rPh>
    <rPh sb="5" eb="7">
      <t>サギョウ</t>
    </rPh>
    <phoneticPr fontId="3"/>
  </si>
  <si>
    <t>化学療法　個室1</t>
    <rPh sb="0" eb="2">
      <t>カガク</t>
    </rPh>
    <rPh sb="2" eb="4">
      <t>リョウホウ</t>
    </rPh>
    <rPh sb="5" eb="7">
      <t>コシツ</t>
    </rPh>
    <phoneticPr fontId="3"/>
  </si>
  <si>
    <t>化学療法　個室2</t>
    <rPh sb="0" eb="2">
      <t>カガク</t>
    </rPh>
    <rPh sb="2" eb="4">
      <t>リョウホウ</t>
    </rPh>
    <rPh sb="5" eb="7">
      <t>コシツ</t>
    </rPh>
    <phoneticPr fontId="3"/>
  </si>
  <si>
    <t>化学療法　WC①</t>
    <rPh sb="0" eb="2">
      <t>カガク</t>
    </rPh>
    <rPh sb="2" eb="4">
      <t>リョウホウ</t>
    </rPh>
    <phoneticPr fontId="3"/>
  </si>
  <si>
    <t>化学療法　WC②</t>
    <rPh sb="0" eb="2">
      <t>カガク</t>
    </rPh>
    <rPh sb="2" eb="4">
      <t>リョウホウ</t>
    </rPh>
    <phoneticPr fontId="3"/>
  </si>
  <si>
    <t>化学療法　HWC</t>
    <rPh sb="0" eb="2">
      <t>カガク</t>
    </rPh>
    <rPh sb="2" eb="4">
      <t>リョウホウ</t>
    </rPh>
    <phoneticPr fontId="3"/>
  </si>
  <si>
    <t>抗がん剤調整室</t>
    <rPh sb="0" eb="1">
      <t>コウ</t>
    </rPh>
    <rPh sb="3" eb="4">
      <t>ザイ</t>
    </rPh>
    <rPh sb="4" eb="7">
      <t>チョウセイシツ</t>
    </rPh>
    <phoneticPr fontId="3"/>
  </si>
  <si>
    <t>抗がん剤調整室　前室</t>
    <rPh sb="0" eb="1">
      <t>コウ</t>
    </rPh>
    <rPh sb="3" eb="4">
      <t>ザイ</t>
    </rPh>
    <rPh sb="4" eb="7">
      <t>チョウセイシツ</t>
    </rPh>
    <rPh sb="8" eb="9">
      <t>ゼン</t>
    </rPh>
    <rPh sb="9" eb="10">
      <t>シツ</t>
    </rPh>
    <phoneticPr fontId="3"/>
  </si>
  <si>
    <t>待合ロビーF</t>
    <rPh sb="0" eb="2">
      <t>マチアイ</t>
    </rPh>
    <phoneticPr fontId="3"/>
  </si>
  <si>
    <t>検査・病理</t>
    <rPh sb="0" eb="2">
      <t>ケンサ</t>
    </rPh>
    <rPh sb="3" eb="5">
      <t>ビョウリ</t>
    </rPh>
    <phoneticPr fontId="3"/>
  </si>
  <si>
    <t>検査科スタッフ</t>
    <rPh sb="0" eb="2">
      <t>ケンサ</t>
    </rPh>
    <rPh sb="2" eb="3">
      <t>カ</t>
    </rPh>
    <phoneticPr fontId="3"/>
  </si>
  <si>
    <t>共用カンファレンス</t>
    <rPh sb="0" eb="2">
      <t>キョウヨウ</t>
    </rPh>
    <phoneticPr fontId="3"/>
  </si>
  <si>
    <t>WWC(ス)</t>
    <phoneticPr fontId="3"/>
  </si>
  <si>
    <t>MWC(ス)</t>
    <phoneticPr fontId="3"/>
  </si>
  <si>
    <t>採血</t>
    <rPh sb="0" eb="2">
      <t>サイケツ</t>
    </rPh>
    <phoneticPr fontId="3"/>
  </si>
  <si>
    <t>MWC(共)</t>
    <rPh sb="4" eb="5">
      <t>キョウ</t>
    </rPh>
    <phoneticPr fontId="3"/>
  </si>
  <si>
    <t>HWC</t>
    <phoneticPr fontId="3"/>
  </si>
  <si>
    <t>一般検査・輸血・生化学・血液・免疫</t>
    <rPh sb="0" eb="2">
      <t>イッパン</t>
    </rPh>
    <rPh sb="2" eb="4">
      <t>ケンサ</t>
    </rPh>
    <rPh sb="5" eb="7">
      <t>ユケツ</t>
    </rPh>
    <rPh sb="8" eb="11">
      <t>セイカガク</t>
    </rPh>
    <rPh sb="12" eb="14">
      <t>ケツエキ</t>
    </rPh>
    <rPh sb="15" eb="17">
      <t>メンエキ</t>
    </rPh>
    <phoneticPr fontId="3"/>
  </si>
  <si>
    <t>培地作成</t>
    <rPh sb="0" eb="2">
      <t>バイチ</t>
    </rPh>
    <rPh sb="2" eb="4">
      <t>サクセイ</t>
    </rPh>
    <phoneticPr fontId="3"/>
  </si>
  <si>
    <t>抗酸菌</t>
    <rPh sb="0" eb="3">
      <t>コウサンキン</t>
    </rPh>
    <phoneticPr fontId="3"/>
  </si>
  <si>
    <t>細菌</t>
    <rPh sb="0" eb="2">
      <t>サイキン</t>
    </rPh>
    <phoneticPr fontId="3"/>
  </si>
  <si>
    <t>P3前室</t>
    <rPh sb="2" eb="3">
      <t>ゼン</t>
    </rPh>
    <rPh sb="3" eb="4">
      <t>シツ</t>
    </rPh>
    <phoneticPr fontId="3"/>
  </si>
  <si>
    <t>病理</t>
    <rPh sb="0" eb="2">
      <t>ビョウリ</t>
    </rPh>
    <phoneticPr fontId="3"/>
  </si>
  <si>
    <t>鏡検室</t>
    <rPh sb="0" eb="1">
      <t>キョウ</t>
    </rPh>
    <rPh sb="1" eb="2">
      <t>ケン</t>
    </rPh>
    <rPh sb="2" eb="3">
      <t>シツ</t>
    </rPh>
    <phoneticPr fontId="3"/>
  </si>
  <si>
    <t>採尿・採血待合</t>
    <rPh sb="0" eb="2">
      <t>サイニョウ</t>
    </rPh>
    <rPh sb="3" eb="5">
      <t>サイケツ</t>
    </rPh>
    <rPh sb="5" eb="7">
      <t>マチアイ</t>
    </rPh>
    <phoneticPr fontId="3"/>
  </si>
  <si>
    <t>欠番PS4.3*2.2+2.8*4.6+1*1.6+3.4*1.2</t>
    <rPh sb="0" eb="2">
      <t>ケツバン</t>
    </rPh>
    <phoneticPr fontId="3"/>
  </si>
  <si>
    <t>東EPS3*1.4</t>
    <rPh sb="0" eb="1">
      <t>ヒガシ</t>
    </rPh>
    <phoneticPr fontId="3"/>
  </si>
  <si>
    <t>SE0.8*1.6</t>
    <phoneticPr fontId="3"/>
  </si>
  <si>
    <r>
      <t>欠番EPS</t>
    </r>
    <r>
      <rPr>
        <sz val="11"/>
        <rFont val="ＭＳ Ｐゴシック"/>
        <family val="3"/>
        <charset val="128"/>
      </rPr>
      <t>2.7*2.4</t>
    </r>
    <rPh sb="0" eb="2">
      <t>ケツバン</t>
    </rPh>
    <phoneticPr fontId="3"/>
  </si>
  <si>
    <t>SK</t>
    <phoneticPr fontId="3"/>
  </si>
  <si>
    <t>エネルギーセンター</t>
    <phoneticPr fontId="3"/>
  </si>
  <si>
    <t>施設課</t>
    <rPh sb="0" eb="3">
      <t>シセツカ</t>
    </rPh>
    <phoneticPr fontId="3"/>
  </si>
  <si>
    <t>TC</t>
    <phoneticPr fontId="3"/>
  </si>
  <si>
    <t>TC</t>
    <phoneticPr fontId="3"/>
  </si>
  <si>
    <t>月～土</t>
    <phoneticPr fontId="3"/>
  </si>
  <si>
    <t>湯沸</t>
    <rPh sb="0" eb="2">
      <t>ユワカ</t>
    </rPh>
    <phoneticPr fontId="3"/>
  </si>
  <si>
    <t>Vﾀｲﾙ・ｼｰﾄ</t>
    <phoneticPr fontId="3"/>
  </si>
  <si>
    <t>月～土</t>
    <phoneticPr fontId="3"/>
  </si>
  <si>
    <t>中央監視</t>
    <rPh sb="0" eb="2">
      <t>チュウオウ</t>
    </rPh>
    <rPh sb="2" eb="4">
      <t>カンシ</t>
    </rPh>
    <phoneticPr fontId="3"/>
  </si>
  <si>
    <t>TC</t>
    <phoneticPr fontId="3"/>
  </si>
  <si>
    <t>A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</si>
  <si>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</si>
  <si>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</si>
  <si>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</si>
  <si>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</si>
  <si>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</si>
  <si>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</si>
  <si>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</si>
  <si>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18回/週+51</t>
    <phoneticPr fontId="3"/>
  </si>
  <si>
    <t>18回/週+51</t>
    <phoneticPr fontId="3"/>
  </si>
  <si>
    <t>１階</t>
    <rPh sb="1" eb="2">
      <t>カイ</t>
    </rPh>
    <phoneticPr fontId="3"/>
  </si>
  <si>
    <t>Vﾀｲﾙ・ｼｰﾄ</t>
    <phoneticPr fontId="3"/>
  </si>
  <si>
    <t>厨房</t>
    <rPh sb="0" eb="2">
      <t>チュウボウ</t>
    </rPh>
    <phoneticPr fontId="3"/>
  </si>
  <si>
    <t>医事</t>
    <rPh sb="0" eb="2">
      <t>イジ</t>
    </rPh>
    <phoneticPr fontId="3"/>
  </si>
  <si>
    <t>職員食堂</t>
    <rPh sb="0" eb="2">
      <t>ショクイン</t>
    </rPh>
    <rPh sb="2" eb="4">
      <t>ショクドウ</t>
    </rPh>
    <phoneticPr fontId="3"/>
  </si>
  <si>
    <t>別途</t>
    <rPh sb="0" eb="2">
      <t>ベット</t>
    </rPh>
    <phoneticPr fontId="3"/>
  </si>
  <si>
    <t>レストラン</t>
    <phoneticPr fontId="3"/>
  </si>
  <si>
    <r>
      <t>1</t>
    </r>
    <r>
      <rPr>
        <sz val="11"/>
        <rFont val="ＭＳ Ｐゴシック"/>
        <family val="3"/>
        <charset val="128"/>
      </rPr>
      <t>03A</t>
    </r>
    <phoneticPr fontId="3"/>
  </si>
  <si>
    <t>受付控</t>
    <rPh sb="0" eb="2">
      <t>ウケツケ</t>
    </rPh>
    <rPh sb="2" eb="3">
      <t>ヒカ</t>
    </rPh>
    <phoneticPr fontId="3"/>
  </si>
  <si>
    <t>Vﾀｲﾙ・ｼｰﾄ</t>
    <phoneticPr fontId="3"/>
  </si>
  <si>
    <t>電話交換室</t>
    <rPh sb="0" eb="2">
      <t>デンワ</t>
    </rPh>
    <rPh sb="2" eb="4">
      <t>コウカン</t>
    </rPh>
    <rPh sb="4" eb="5">
      <t>シツ</t>
    </rPh>
    <phoneticPr fontId="3"/>
  </si>
  <si>
    <t>ボランティア</t>
    <phoneticPr fontId="3"/>
  </si>
  <si>
    <t>ブロアー室</t>
    <rPh sb="4" eb="5">
      <t>シツ</t>
    </rPh>
    <phoneticPr fontId="3"/>
  </si>
  <si>
    <t>霊安前室</t>
    <rPh sb="0" eb="1">
      <t>レイ</t>
    </rPh>
    <rPh sb="1" eb="2">
      <t>ヤス</t>
    </rPh>
    <rPh sb="2" eb="4">
      <t>ゼンシツ</t>
    </rPh>
    <phoneticPr fontId="3"/>
  </si>
  <si>
    <t>霊安前室　便所</t>
    <rPh sb="0" eb="1">
      <t>レイ</t>
    </rPh>
    <rPh sb="1" eb="2">
      <t>ヤス</t>
    </rPh>
    <rPh sb="2" eb="4">
      <t>ゼンシツ</t>
    </rPh>
    <rPh sb="5" eb="7">
      <t>ベンジョ</t>
    </rPh>
    <phoneticPr fontId="3"/>
  </si>
  <si>
    <t>霊安1</t>
    <rPh sb="0" eb="1">
      <t>レイ</t>
    </rPh>
    <rPh sb="1" eb="2">
      <t>アン</t>
    </rPh>
    <phoneticPr fontId="3"/>
  </si>
  <si>
    <t>霊安2</t>
    <rPh sb="0" eb="1">
      <t>レイ</t>
    </rPh>
    <rPh sb="1" eb="2">
      <t>アン</t>
    </rPh>
    <phoneticPr fontId="3"/>
  </si>
  <si>
    <t>解剖前室</t>
    <rPh sb="0" eb="2">
      <t>カイボウ</t>
    </rPh>
    <rPh sb="2" eb="3">
      <t>ゼン</t>
    </rPh>
    <rPh sb="3" eb="4">
      <t>シツ</t>
    </rPh>
    <phoneticPr fontId="3"/>
  </si>
  <si>
    <t>FLP3</t>
  </si>
  <si>
    <t>解剖</t>
    <rPh sb="0" eb="2">
      <t>カイボウ</t>
    </rPh>
    <phoneticPr fontId="3"/>
  </si>
  <si>
    <t>FLP4</t>
    <phoneticPr fontId="3"/>
  </si>
  <si>
    <t>113A</t>
    <phoneticPr fontId="3"/>
  </si>
  <si>
    <t>解剖前室2</t>
    <rPh sb="0" eb="2">
      <t>カイボウ</t>
    </rPh>
    <rPh sb="2" eb="4">
      <t>ゼンシツ</t>
    </rPh>
    <phoneticPr fontId="3"/>
  </si>
  <si>
    <t>解剖　更衣</t>
    <rPh sb="0" eb="2">
      <t>カイボウ</t>
    </rPh>
    <rPh sb="3" eb="5">
      <t>コウイ</t>
    </rPh>
    <phoneticPr fontId="3"/>
  </si>
  <si>
    <t>解剖　脱衣</t>
    <rPh sb="0" eb="2">
      <t>カイボウ</t>
    </rPh>
    <rPh sb="3" eb="5">
      <t>ダツイ</t>
    </rPh>
    <phoneticPr fontId="3"/>
  </si>
  <si>
    <t>解剖　US</t>
    <rPh sb="0" eb="2">
      <t>カイボウ</t>
    </rPh>
    <phoneticPr fontId="3"/>
  </si>
  <si>
    <t>FRP</t>
    <phoneticPr fontId="3"/>
  </si>
  <si>
    <t>標本保管</t>
    <rPh sb="0" eb="2">
      <t>ヒョウホン</t>
    </rPh>
    <rPh sb="2" eb="4">
      <t>ホカン</t>
    </rPh>
    <phoneticPr fontId="3"/>
  </si>
  <si>
    <t>不潔マット</t>
    <rPh sb="0" eb="2">
      <t>フケツ</t>
    </rPh>
    <phoneticPr fontId="3"/>
  </si>
  <si>
    <t>SPD</t>
    <phoneticPr fontId="3"/>
  </si>
  <si>
    <t>守衛</t>
    <rPh sb="0" eb="2">
      <t>シュエイ</t>
    </rPh>
    <phoneticPr fontId="3"/>
  </si>
  <si>
    <t>医事作業室</t>
    <rPh sb="0" eb="2">
      <t>イジ</t>
    </rPh>
    <rPh sb="2" eb="5">
      <t>サギョウシツ</t>
    </rPh>
    <phoneticPr fontId="3"/>
  </si>
  <si>
    <t>124・125</t>
    <phoneticPr fontId="3"/>
  </si>
  <si>
    <t>がん相談支援センター</t>
    <rPh sb="2" eb="4">
      <t>ソウダン</t>
    </rPh>
    <rPh sb="4" eb="6">
      <t>シエン</t>
    </rPh>
    <phoneticPr fontId="3"/>
  </si>
  <si>
    <t>佐賀県立図書館好生館分館</t>
    <rPh sb="0" eb="2">
      <t>サガ</t>
    </rPh>
    <rPh sb="2" eb="4">
      <t>ケンリツ</t>
    </rPh>
    <rPh sb="4" eb="7">
      <t>トショカン</t>
    </rPh>
    <rPh sb="7" eb="10">
      <t>コウセイカン</t>
    </rPh>
    <rPh sb="10" eb="12">
      <t>ブンカン</t>
    </rPh>
    <phoneticPr fontId="3"/>
  </si>
  <si>
    <t>ホスピタルモール</t>
    <phoneticPr fontId="3"/>
  </si>
  <si>
    <t>Vﾀｲﾙ・ｼｰﾄ</t>
    <phoneticPr fontId="3"/>
  </si>
  <si>
    <t>医事課　ほか</t>
    <rPh sb="0" eb="2">
      <t>イジ</t>
    </rPh>
    <rPh sb="2" eb="3">
      <t>カ</t>
    </rPh>
    <phoneticPr fontId="3"/>
  </si>
  <si>
    <t>医事　相談</t>
    <rPh sb="0" eb="2">
      <t>イジ</t>
    </rPh>
    <rPh sb="3" eb="5">
      <t>ソウダン</t>
    </rPh>
    <phoneticPr fontId="3"/>
  </si>
  <si>
    <t>医事　登録医控室</t>
    <rPh sb="0" eb="2">
      <t>イジ</t>
    </rPh>
    <rPh sb="3" eb="5">
      <t>トウロク</t>
    </rPh>
    <rPh sb="5" eb="6">
      <t>イ</t>
    </rPh>
    <rPh sb="6" eb="8">
      <t>ヒカエシツ</t>
    </rPh>
    <phoneticPr fontId="3"/>
  </si>
  <si>
    <t>廊下G</t>
    <rPh sb="0" eb="2">
      <t>ロウカ</t>
    </rPh>
    <phoneticPr fontId="3"/>
  </si>
  <si>
    <t>清潔リネン・マット</t>
    <rPh sb="0" eb="2">
      <t>セイケツ</t>
    </rPh>
    <phoneticPr fontId="3"/>
  </si>
  <si>
    <t>風除B</t>
    <rPh sb="0" eb="1">
      <t>カゼ</t>
    </rPh>
    <rPh sb="1" eb="2">
      <t>ジョ</t>
    </rPh>
    <phoneticPr fontId="3"/>
  </si>
  <si>
    <t>TC6</t>
    <phoneticPr fontId="3"/>
  </si>
  <si>
    <t>ATM</t>
    <phoneticPr fontId="3"/>
  </si>
  <si>
    <t>Vﾀｲﾙ・ｼｰﾄ</t>
    <phoneticPr fontId="3"/>
  </si>
  <si>
    <t>コア</t>
    <phoneticPr fontId="3"/>
  </si>
  <si>
    <t>MDF</t>
    <phoneticPr fontId="3"/>
  </si>
  <si>
    <t>欠番→ DS　3.5*3.8</t>
    <rPh sb="0" eb="2">
      <t>ケツバン</t>
    </rPh>
    <phoneticPr fontId="3"/>
  </si>
  <si>
    <t>Vﾀｲﾙ・ｼｰﾄ</t>
    <phoneticPr fontId="3"/>
  </si>
  <si>
    <t>西大EPS・DS1.8*3.8+2.9*4.2+2*0.8</t>
    <rPh sb="0" eb="1">
      <t>ニシ</t>
    </rPh>
    <rPh sb="1" eb="2">
      <t>ダイ</t>
    </rPh>
    <phoneticPr fontId="3"/>
  </si>
  <si>
    <t>SE1.8*1.5</t>
    <phoneticPr fontId="3"/>
  </si>
  <si>
    <t>廊下東EPS3.4*0.6</t>
    <rPh sb="0" eb="2">
      <t>ロウカ</t>
    </rPh>
    <rPh sb="2" eb="3">
      <t>ヒガシ</t>
    </rPh>
    <phoneticPr fontId="3"/>
  </si>
  <si>
    <t>EPS1.2*2.3</t>
    <phoneticPr fontId="3"/>
  </si>
  <si>
    <t>清掃控室</t>
    <rPh sb="0" eb="2">
      <t>セイソウ</t>
    </rPh>
    <rPh sb="2" eb="4">
      <t>ヒカエシツ</t>
    </rPh>
    <phoneticPr fontId="3"/>
  </si>
  <si>
    <t>18回/週+52</t>
    <phoneticPr fontId="3"/>
  </si>
  <si>
    <t>WWC(共)</t>
    <phoneticPr fontId="3"/>
  </si>
  <si>
    <t>HWC</t>
    <phoneticPr fontId="3"/>
  </si>
  <si>
    <t>ＭWC(ス)</t>
    <phoneticPr fontId="3"/>
  </si>
  <si>
    <t>ＷWC(ス)</t>
    <phoneticPr fontId="3"/>
  </si>
  <si>
    <t>TEL</t>
    <phoneticPr fontId="3"/>
  </si>
  <si>
    <t>栄養</t>
    <rPh sb="0" eb="2">
      <t>エイヨウ</t>
    </rPh>
    <phoneticPr fontId="3"/>
  </si>
  <si>
    <t>風除E</t>
    <rPh sb="0" eb="1">
      <t>フウ</t>
    </rPh>
    <rPh sb="1" eb="2">
      <t>ジョ</t>
    </rPh>
    <phoneticPr fontId="3"/>
  </si>
  <si>
    <t>検収、冷凍室、下処理室</t>
    <rPh sb="0" eb="2">
      <t>ケンシュウ</t>
    </rPh>
    <rPh sb="3" eb="5">
      <t>レイトウ</t>
    </rPh>
    <rPh sb="5" eb="6">
      <t>シツ</t>
    </rPh>
    <rPh sb="7" eb="8">
      <t>シタ</t>
    </rPh>
    <rPh sb="8" eb="11">
      <t>ショリシツ</t>
    </rPh>
    <phoneticPr fontId="3"/>
  </si>
  <si>
    <t>FLP2</t>
    <phoneticPr fontId="3"/>
  </si>
  <si>
    <t>給湯</t>
    <rPh sb="0" eb="2">
      <t>キュウトウ</t>
    </rPh>
    <phoneticPr fontId="3"/>
  </si>
  <si>
    <t>物品庫</t>
    <rPh sb="0" eb="2">
      <t>ブッピン</t>
    </rPh>
    <rPh sb="2" eb="3">
      <t>コ</t>
    </rPh>
    <phoneticPr fontId="3"/>
  </si>
  <si>
    <t>WWC</t>
    <phoneticPr fontId="3"/>
  </si>
  <si>
    <t>MWC</t>
    <phoneticPr fontId="3"/>
  </si>
  <si>
    <t>更衣１</t>
    <rPh sb="0" eb="2">
      <t>コウイ</t>
    </rPh>
    <phoneticPr fontId="3"/>
  </si>
  <si>
    <t>更衣２</t>
    <rPh sb="0" eb="2">
      <t>コウイ</t>
    </rPh>
    <phoneticPr fontId="3"/>
  </si>
  <si>
    <t>カート洗浄・ホール</t>
    <rPh sb="3" eb="5">
      <t>センジョウ</t>
    </rPh>
    <phoneticPr fontId="3"/>
  </si>
  <si>
    <t>配膳,チルド室、冷凍室、冷却室</t>
    <rPh sb="0" eb="2">
      <t>ハイゼン</t>
    </rPh>
    <rPh sb="6" eb="7">
      <t>シツ</t>
    </rPh>
    <rPh sb="8" eb="10">
      <t>レイトウ</t>
    </rPh>
    <rPh sb="10" eb="11">
      <t>シツ</t>
    </rPh>
    <rPh sb="12" eb="14">
      <t>レイキャク</t>
    </rPh>
    <rPh sb="14" eb="15">
      <t>シツ</t>
    </rPh>
    <phoneticPr fontId="3"/>
  </si>
  <si>
    <t>容器洗浄室</t>
    <rPh sb="0" eb="2">
      <t>ヨウキ</t>
    </rPh>
    <rPh sb="2" eb="4">
      <t>センジョウ</t>
    </rPh>
    <rPh sb="4" eb="5">
      <t>シツ</t>
    </rPh>
    <phoneticPr fontId="3"/>
  </si>
  <si>
    <t>物置</t>
    <rPh sb="0" eb="2">
      <t>モノオキ</t>
    </rPh>
    <phoneticPr fontId="3"/>
  </si>
  <si>
    <t>調理室　前室</t>
    <rPh sb="0" eb="3">
      <t>チョウリシツ</t>
    </rPh>
    <rPh sb="4" eb="5">
      <t>ゼン</t>
    </rPh>
    <rPh sb="5" eb="6">
      <t>シツ</t>
    </rPh>
    <phoneticPr fontId="3"/>
  </si>
  <si>
    <t>調理室</t>
    <rPh sb="0" eb="3">
      <t>チョウリシツ</t>
    </rPh>
    <phoneticPr fontId="3"/>
  </si>
  <si>
    <t>保冷食品庫</t>
    <rPh sb="0" eb="2">
      <t>ホレイ</t>
    </rPh>
    <rPh sb="2" eb="4">
      <t>ショクヒン</t>
    </rPh>
    <rPh sb="4" eb="5">
      <t>コ</t>
    </rPh>
    <phoneticPr fontId="3"/>
  </si>
  <si>
    <t>控室1,2</t>
    <rPh sb="0" eb="2">
      <t>ヒカエシツ</t>
    </rPh>
    <phoneticPr fontId="3"/>
  </si>
  <si>
    <t>食品検査室</t>
    <rPh sb="0" eb="2">
      <t>ショクヒン</t>
    </rPh>
    <rPh sb="2" eb="5">
      <t>ケンサシツ</t>
    </rPh>
    <phoneticPr fontId="3"/>
  </si>
  <si>
    <t>生ゴミ冷蔵庫</t>
    <rPh sb="0" eb="1">
      <t>ナマ</t>
    </rPh>
    <rPh sb="3" eb="6">
      <t>レイゾウコ</t>
    </rPh>
    <phoneticPr fontId="3"/>
  </si>
  <si>
    <t>救急</t>
    <rPh sb="0" eb="2">
      <t>キュウキュウ</t>
    </rPh>
    <phoneticPr fontId="3"/>
  </si>
  <si>
    <t>風除C</t>
    <rPh sb="0" eb="1">
      <t>フウ</t>
    </rPh>
    <rPh sb="1" eb="2">
      <t>ジョ</t>
    </rPh>
    <phoneticPr fontId="3"/>
  </si>
  <si>
    <t>待合</t>
    <rPh sb="0" eb="2">
      <t>マチアイ</t>
    </rPh>
    <phoneticPr fontId="3"/>
  </si>
  <si>
    <t>待合(陰圧)</t>
    <rPh sb="0" eb="2">
      <t>マチアイ</t>
    </rPh>
    <rPh sb="3" eb="4">
      <t>イン</t>
    </rPh>
    <rPh sb="4" eb="5">
      <t>アツ</t>
    </rPh>
    <phoneticPr fontId="3"/>
  </si>
  <si>
    <t>ストレッチャー</t>
    <phoneticPr fontId="3"/>
  </si>
  <si>
    <t>WWC(共)</t>
    <rPh sb="4" eb="5">
      <t>トモ</t>
    </rPh>
    <phoneticPr fontId="3"/>
  </si>
  <si>
    <t>MWC(共)</t>
    <phoneticPr fontId="3"/>
  </si>
  <si>
    <t>MWC　SK</t>
    <phoneticPr fontId="3"/>
  </si>
  <si>
    <t>413A</t>
    <phoneticPr fontId="3"/>
  </si>
  <si>
    <t>仮眠室</t>
    <rPh sb="0" eb="3">
      <t>カミンシツ</t>
    </rPh>
    <phoneticPr fontId="3"/>
  </si>
  <si>
    <t>413B</t>
    <phoneticPr fontId="3"/>
  </si>
  <si>
    <t>男女WC　（スタッフ）</t>
    <rPh sb="0" eb="2">
      <t>ダンジョ</t>
    </rPh>
    <phoneticPr fontId="3"/>
  </si>
  <si>
    <t>診察4(陰圧)</t>
    <rPh sb="0" eb="2">
      <t>シンサツ</t>
    </rPh>
    <rPh sb="4" eb="5">
      <t>イン</t>
    </rPh>
    <rPh sb="5" eb="6">
      <t>アツ</t>
    </rPh>
    <phoneticPr fontId="3"/>
  </si>
  <si>
    <t>診察5(陰圧)</t>
    <rPh sb="0" eb="2">
      <t>シンサツ</t>
    </rPh>
    <rPh sb="4" eb="6">
      <t>インアツ</t>
    </rPh>
    <phoneticPr fontId="3"/>
  </si>
  <si>
    <t>スタッフスペース</t>
    <phoneticPr fontId="3"/>
  </si>
  <si>
    <t>風除D・洗浄</t>
    <rPh sb="0" eb="2">
      <t>フウジョ</t>
    </rPh>
    <rPh sb="4" eb="6">
      <t>センジョウ</t>
    </rPh>
    <phoneticPr fontId="3"/>
  </si>
  <si>
    <t>ワークステーション</t>
    <phoneticPr fontId="3"/>
  </si>
  <si>
    <t>処置1、SS</t>
    <rPh sb="0" eb="2">
      <t>ショチ</t>
    </rPh>
    <phoneticPr fontId="3"/>
  </si>
  <si>
    <t>器材倉庫</t>
    <rPh sb="0" eb="2">
      <t>キザイ</t>
    </rPh>
    <rPh sb="2" eb="4">
      <t>ソウコ</t>
    </rPh>
    <phoneticPr fontId="3"/>
  </si>
  <si>
    <t>処置2</t>
    <rPh sb="0" eb="2">
      <t>ショチ</t>
    </rPh>
    <phoneticPr fontId="3"/>
  </si>
  <si>
    <t>一般・透視</t>
    <rPh sb="0" eb="2">
      <t>イッパン</t>
    </rPh>
    <rPh sb="3" eb="5">
      <t>トウシ</t>
    </rPh>
    <phoneticPr fontId="3"/>
  </si>
  <si>
    <t>カンファレンス</t>
    <phoneticPr fontId="3"/>
  </si>
  <si>
    <t>救急　当直*3室</t>
    <rPh sb="0" eb="2">
      <t>キュウキュウ</t>
    </rPh>
    <rPh sb="3" eb="5">
      <t>トウチョク</t>
    </rPh>
    <rPh sb="7" eb="8">
      <t>シツ</t>
    </rPh>
    <phoneticPr fontId="3"/>
  </si>
  <si>
    <t>432A</t>
    <phoneticPr fontId="3"/>
  </si>
  <si>
    <t>救急　当直前廊下</t>
    <rPh sb="5" eb="6">
      <t>マエ</t>
    </rPh>
    <rPh sb="6" eb="8">
      <t>ロウカ</t>
    </rPh>
    <phoneticPr fontId="3"/>
  </si>
  <si>
    <t>廊下D　リネン</t>
    <rPh sb="0" eb="2">
      <t>ロウカ</t>
    </rPh>
    <phoneticPr fontId="3"/>
  </si>
  <si>
    <t>階段E前室</t>
    <rPh sb="0" eb="2">
      <t>カイダン</t>
    </rPh>
    <rPh sb="3" eb="4">
      <t>マエ</t>
    </rPh>
    <rPh sb="4" eb="5">
      <t>シツ</t>
    </rPh>
    <phoneticPr fontId="3"/>
  </si>
  <si>
    <t>Vﾀｲﾙ・ｼｰﾄ</t>
    <phoneticPr fontId="3"/>
  </si>
  <si>
    <t>PS0.8*1.6+5*3.8-0.8*0.6+3.6*1.3</t>
    <phoneticPr fontId="3"/>
  </si>
  <si>
    <t>東EPS0.8*2.3</t>
    <rPh sb="0" eb="1">
      <t>ヒガシ</t>
    </rPh>
    <phoneticPr fontId="3"/>
  </si>
  <si>
    <t>SE0.8*1.6</t>
    <phoneticPr fontId="3"/>
  </si>
  <si>
    <t>リニアック</t>
    <phoneticPr fontId="3"/>
  </si>
  <si>
    <t>機械室</t>
    <rPh sb="0" eb="2">
      <t>キカイ</t>
    </rPh>
    <rPh sb="2" eb="3">
      <t>シツ</t>
    </rPh>
    <phoneticPr fontId="3"/>
  </si>
  <si>
    <t>EPS5.2*1.6</t>
    <phoneticPr fontId="3"/>
  </si>
  <si>
    <t>503A</t>
    <phoneticPr fontId="3"/>
  </si>
  <si>
    <t>操作治療計画</t>
    <rPh sb="0" eb="2">
      <t>ソウサ</t>
    </rPh>
    <rPh sb="2" eb="4">
      <t>チリョウ</t>
    </rPh>
    <rPh sb="4" eb="6">
      <t>ケイカク</t>
    </rPh>
    <phoneticPr fontId="3"/>
  </si>
  <si>
    <t>工作室</t>
    <rPh sb="0" eb="2">
      <t>コウサク</t>
    </rPh>
    <rPh sb="2" eb="3">
      <t>シツ</t>
    </rPh>
    <phoneticPr fontId="3"/>
  </si>
  <si>
    <t>505A</t>
    <phoneticPr fontId="3"/>
  </si>
  <si>
    <t>治療備品庫</t>
    <rPh sb="0" eb="2">
      <t>チリョウ</t>
    </rPh>
    <rPh sb="2" eb="4">
      <t>ビヒン</t>
    </rPh>
    <rPh sb="4" eb="5">
      <t>コ</t>
    </rPh>
    <phoneticPr fontId="3"/>
  </si>
  <si>
    <t>HWC</t>
    <phoneticPr fontId="3"/>
  </si>
  <si>
    <t>フィルム庫</t>
    <rPh sb="4" eb="5">
      <t>コ</t>
    </rPh>
    <phoneticPr fontId="3"/>
  </si>
  <si>
    <t>技師長</t>
    <rPh sb="0" eb="3">
      <t>ギシチョウ</t>
    </rPh>
    <phoneticPr fontId="3"/>
  </si>
  <si>
    <t>待合ロビーH</t>
    <rPh sb="0" eb="2">
      <t>マチアイ</t>
    </rPh>
    <phoneticPr fontId="3"/>
  </si>
  <si>
    <t>RI</t>
    <phoneticPr fontId="3"/>
  </si>
  <si>
    <t>511A</t>
    <phoneticPr fontId="3"/>
  </si>
  <si>
    <t>待機・回復</t>
    <rPh sb="0" eb="2">
      <t>タイキ</t>
    </rPh>
    <rPh sb="3" eb="5">
      <t>カイフク</t>
    </rPh>
    <phoneticPr fontId="3"/>
  </si>
  <si>
    <t>Vﾀｲﾙ・ｼｰﾄ</t>
    <phoneticPr fontId="3"/>
  </si>
  <si>
    <t>Vﾀｲﾙ・ｼｰﾄ</t>
    <phoneticPr fontId="3"/>
  </si>
  <si>
    <t>US</t>
    <phoneticPr fontId="3"/>
  </si>
  <si>
    <t>FRP</t>
    <phoneticPr fontId="3"/>
  </si>
  <si>
    <t>月～金</t>
  </si>
  <si>
    <t>待合WC</t>
    <rPh sb="0" eb="2">
      <t>マチアイ</t>
    </rPh>
    <phoneticPr fontId="3"/>
  </si>
  <si>
    <t>Vﾀｲﾙ・ｼｰﾄ</t>
    <phoneticPr fontId="3"/>
  </si>
  <si>
    <t>準備</t>
    <rPh sb="0" eb="2">
      <t>ジュンビ</t>
    </rPh>
    <phoneticPr fontId="3"/>
  </si>
  <si>
    <t>貯蔵</t>
    <rPh sb="0" eb="2">
      <t>チョゾウ</t>
    </rPh>
    <phoneticPr fontId="3"/>
  </si>
  <si>
    <t>廃棄</t>
    <rPh sb="0" eb="2">
      <t>ハイキ</t>
    </rPh>
    <phoneticPr fontId="3"/>
  </si>
  <si>
    <t>Vﾀｲﾙ・ｼｰﾄ</t>
    <phoneticPr fontId="3"/>
  </si>
  <si>
    <t>更衣管理</t>
    <rPh sb="0" eb="2">
      <t>コウイ</t>
    </rPh>
    <rPh sb="2" eb="4">
      <t>カンリ</t>
    </rPh>
    <phoneticPr fontId="3"/>
  </si>
  <si>
    <t>待合ロビーI</t>
    <rPh sb="0" eb="2">
      <t>マチアイ</t>
    </rPh>
    <phoneticPr fontId="3"/>
  </si>
  <si>
    <t>エントランス</t>
    <phoneticPr fontId="3"/>
  </si>
  <si>
    <t>風除A</t>
    <rPh sb="0" eb="1">
      <t>フウ</t>
    </rPh>
    <rPh sb="1" eb="2">
      <t>ジョ</t>
    </rPh>
    <phoneticPr fontId="3"/>
  </si>
  <si>
    <t>TC6</t>
    <phoneticPr fontId="3"/>
  </si>
  <si>
    <t>エントランス①</t>
    <phoneticPr fontId="3"/>
  </si>
  <si>
    <t>タイル</t>
    <phoneticPr fontId="3"/>
  </si>
  <si>
    <t>エントランス②</t>
    <phoneticPr fontId="3"/>
  </si>
  <si>
    <t>WC</t>
    <phoneticPr fontId="3"/>
  </si>
  <si>
    <t>HWC</t>
    <phoneticPr fontId="3"/>
  </si>
  <si>
    <t>EPS3.4*1.2</t>
    <phoneticPr fontId="3"/>
  </si>
  <si>
    <t>眼科</t>
    <rPh sb="0" eb="2">
      <t>ガンカ</t>
    </rPh>
    <phoneticPr fontId="3"/>
  </si>
  <si>
    <t>視力検査室</t>
    <rPh sb="0" eb="2">
      <t>シリョク</t>
    </rPh>
    <rPh sb="2" eb="5">
      <t>ケンサシツ</t>
    </rPh>
    <phoneticPr fontId="3"/>
  </si>
  <si>
    <t>Vﾀｲﾙ・ｼｰﾄ</t>
    <phoneticPr fontId="3"/>
  </si>
  <si>
    <t>外来処置室</t>
    <rPh sb="0" eb="2">
      <t>ガイライ</t>
    </rPh>
    <rPh sb="2" eb="4">
      <t>ショチ</t>
    </rPh>
    <rPh sb="4" eb="5">
      <t>シツ</t>
    </rPh>
    <phoneticPr fontId="3"/>
  </si>
  <si>
    <t>レーザー治療室</t>
    <rPh sb="4" eb="7">
      <t>チリョウシツ</t>
    </rPh>
    <phoneticPr fontId="3"/>
  </si>
  <si>
    <t>ＥＲＧ</t>
    <phoneticPr fontId="3"/>
  </si>
  <si>
    <t>コンタクト兼問診室</t>
    <rPh sb="5" eb="6">
      <t>ケン</t>
    </rPh>
    <rPh sb="6" eb="8">
      <t>モンシン</t>
    </rPh>
    <rPh sb="8" eb="9">
      <t>シツ</t>
    </rPh>
    <phoneticPr fontId="3"/>
  </si>
  <si>
    <t>視野検査室・眼底検査室・暗室</t>
    <rPh sb="0" eb="2">
      <t>シヤ</t>
    </rPh>
    <rPh sb="2" eb="4">
      <t>ケンサ</t>
    </rPh>
    <rPh sb="4" eb="5">
      <t>シツ</t>
    </rPh>
    <rPh sb="6" eb="8">
      <t>ガンテイ</t>
    </rPh>
    <rPh sb="8" eb="10">
      <t>ケンサ</t>
    </rPh>
    <rPh sb="10" eb="11">
      <t>シツ</t>
    </rPh>
    <rPh sb="12" eb="14">
      <t>アンシツ</t>
    </rPh>
    <phoneticPr fontId="3"/>
  </si>
  <si>
    <t>711A</t>
    <phoneticPr fontId="3"/>
  </si>
  <si>
    <t>眼科待合ロビー</t>
    <rPh sb="0" eb="2">
      <t>ガンカ</t>
    </rPh>
    <rPh sb="2" eb="4">
      <t>マチアイ</t>
    </rPh>
    <phoneticPr fontId="3"/>
  </si>
  <si>
    <t>耳鼻科</t>
    <rPh sb="0" eb="3">
      <t>ジビカ</t>
    </rPh>
    <phoneticPr fontId="3"/>
  </si>
  <si>
    <t>Vﾀｲﾙ・ｼｰﾄ</t>
    <phoneticPr fontId="3"/>
  </si>
  <si>
    <t>聴力検査</t>
    <rPh sb="0" eb="2">
      <t>チョウリョク</t>
    </rPh>
    <rPh sb="2" eb="4">
      <t>ケンサ</t>
    </rPh>
    <phoneticPr fontId="3"/>
  </si>
  <si>
    <t>言語(個別)1</t>
    <rPh sb="0" eb="2">
      <t>ゲンゴ</t>
    </rPh>
    <rPh sb="3" eb="5">
      <t>コベツ</t>
    </rPh>
    <phoneticPr fontId="3"/>
  </si>
  <si>
    <t>耳鼻1</t>
    <rPh sb="0" eb="2">
      <t>ジビ</t>
    </rPh>
    <phoneticPr fontId="3"/>
  </si>
  <si>
    <t>耳鼻2</t>
    <rPh sb="0" eb="2">
      <t>ジビ</t>
    </rPh>
    <phoneticPr fontId="3"/>
  </si>
  <si>
    <t>耳鼻3</t>
    <rPh sb="0" eb="2">
      <t>ジビ</t>
    </rPh>
    <phoneticPr fontId="3"/>
  </si>
  <si>
    <t>ネブライザー・処置・スタッフスペース</t>
    <rPh sb="7" eb="9">
      <t>ショチ</t>
    </rPh>
    <phoneticPr fontId="3"/>
  </si>
  <si>
    <t>皮膚科・総合内科</t>
    <rPh sb="0" eb="3">
      <t>ヒフカ</t>
    </rPh>
    <rPh sb="4" eb="6">
      <t>ソウゴウ</t>
    </rPh>
    <rPh sb="6" eb="8">
      <t>ナイカ</t>
    </rPh>
    <phoneticPr fontId="3"/>
  </si>
  <si>
    <t>小手術室</t>
    <rPh sb="0" eb="3">
      <t>ショウシュジュツ</t>
    </rPh>
    <rPh sb="3" eb="4">
      <t>シツ</t>
    </rPh>
    <phoneticPr fontId="3"/>
  </si>
  <si>
    <t>診察6</t>
    <rPh sb="0" eb="2">
      <t>シンサツ</t>
    </rPh>
    <phoneticPr fontId="3"/>
  </si>
  <si>
    <t>待合ロビーD3</t>
    <rPh sb="0" eb="2">
      <t>マチアイ</t>
    </rPh>
    <phoneticPr fontId="3"/>
  </si>
  <si>
    <t>消化器内科・整形外科</t>
    <rPh sb="0" eb="3">
      <t>ショウカキ</t>
    </rPh>
    <rPh sb="3" eb="5">
      <t>ナイカ</t>
    </rPh>
    <rPh sb="6" eb="8">
      <t>セイケイ</t>
    </rPh>
    <rPh sb="8" eb="10">
      <t>ゲカ</t>
    </rPh>
    <phoneticPr fontId="3"/>
  </si>
  <si>
    <t>泌尿器科・歯科</t>
    <rPh sb="0" eb="4">
      <t>ヒニョウキカ</t>
    </rPh>
    <rPh sb="5" eb="7">
      <t>シカ</t>
    </rPh>
    <phoneticPr fontId="3"/>
  </si>
  <si>
    <t>膀胱ファイバー</t>
    <rPh sb="0" eb="2">
      <t>ボウコウ</t>
    </rPh>
    <phoneticPr fontId="3"/>
  </si>
  <si>
    <t>泌処理</t>
    <rPh sb="0" eb="1">
      <t>ヒ</t>
    </rPh>
    <rPh sb="1" eb="3">
      <t>ショリ</t>
    </rPh>
    <phoneticPr fontId="3"/>
  </si>
  <si>
    <t>ESWL</t>
    <phoneticPr fontId="3"/>
  </si>
  <si>
    <t>歯1</t>
    <rPh sb="0" eb="1">
      <t>ハ</t>
    </rPh>
    <phoneticPr fontId="3"/>
  </si>
  <si>
    <t>歯2</t>
    <rPh sb="0" eb="1">
      <t>ハ</t>
    </rPh>
    <phoneticPr fontId="3"/>
  </si>
  <si>
    <t>歯科X線</t>
    <rPh sb="0" eb="2">
      <t>シカ</t>
    </rPh>
    <rPh sb="3" eb="4">
      <t>セン</t>
    </rPh>
    <phoneticPr fontId="3"/>
  </si>
  <si>
    <t>技工</t>
    <rPh sb="0" eb="1">
      <t>ワザ</t>
    </rPh>
    <rPh sb="1" eb="2">
      <t>コウ</t>
    </rPh>
    <phoneticPr fontId="3"/>
  </si>
  <si>
    <t>WC</t>
    <phoneticPr fontId="3"/>
  </si>
  <si>
    <t>スタッフスペース</t>
    <phoneticPr fontId="3"/>
  </si>
  <si>
    <t>待合ロビーF1</t>
    <rPh sb="0" eb="2">
      <t>マチアイ</t>
    </rPh>
    <phoneticPr fontId="3"/>
  </si>
  <si>
    <t>761A</t>
    <phoneticPr fontId="3"/>
  </si>
  <si>
    <t>待合ロビーF2</t>
    <rPh sb="0" eb="2">
      <t>マチアイ</t>
    </rPh>
    <phoneticPr fontId="3"/>
  </si>
  <si>
    <t>761B</t>
    <phoneticPr fontId="3"/>
  </si>
  <si>
    <t>待合ロビーF3</t>
    <rPh sb="0" eb="2">
      <t>マチアイ</t>
    </rPh>
    <phoneticPr fontId="3"/>
  </si>
  <si>
    <t>EPS(G階段下)4.8*1.3</t>
    <rPh sb="5" eb="7">
      <t>カイダン</t>
    </rPh>
    <rPh sb="7" eb="8">
      <t>シタ</t>
    </rPh>
    <phoneticPr fontId="3"/>
  </si>
  <si>
    <t>処置内WC</t>
    <rPh sb="0" eb="2">
      <t>ショチ</t>
    </rPh>
    <rPh sb="2" eb="3">
      <t>ナイ</t>
    </rPh>
    <phoneticPr fontId="3"/>
  </si>
  <si>
    <t>放射線</t>
    <rPh sb="0" eb="3">
      <t>ホウシャセン</t>
    </rPh>
    <phoneticPr fontId="3"/>
  </si>
  <si>
    <t>撮影室1</t>
    <rPh sb="0" eb="3">
      <t>サツエイシツ</t>
    </rPh>
    <phoneticPr fontId="3"/>
  </si>
  <si>
    <t>撮影室2</t>
    <rPh sb="0" eb="3">
      <t>サツエイシツ</t>
    </rPh>
    <phoneticPr fontId="3"/>
  </si>
  <si>
    <t>撮影室3</t>
    <rPh sb="0" eb="3">
      <t>サツエイシツ</t>
    </rPh>
    <phoneticPr fontId="3"/>
  </si>
  <si>
    <t>撮影室10</t>
    <rPh sb="0" eb="3">
      <t>サツエイシツ</t>
    </rPh>
    <phoneticPr fontId="3"/>
  </si>
  <si>
    <t>撮影室4</t>
    <rPh sb="0" eb="3">
      <t>サツエイシツ</t>
    </rPh>
    <phoneticPr fontId="3"/>
  </si>
  <si>
    <t>透視室11</t>
    <rPh sb="0" eb="3">
      <t>トウシシツ</t>
    </rPh>
    <phoneticPr fontId="3"/>
  </si>
  <si>
    <t>透視室11　便所</t>
    <rPh sb="0" eb="2">
      <t>トウシ</t>
    </rPh>
    <rPh sb="2" eb="3">
      <t>シツ</t>
    </rPh>
    <rPh sb="6" eb="8">
      <t>ベンジョ</t>
    </rPh>
    <phoneticPr fontId="3"/>
  </si>
  <si>
    <t>操作①</t>
    <rPh sb="0" eb="2">
      <t>ソウサ</t>
    </rPh>
    <phoneticPr fontId="3"/>
  </si>
  <si>
    <t>診察2(説明)</t>
    <rPh sb="0" eb="2">
      <t>シンサツ</t>
    </rPh>
    <rPh sb="4" eb="6">
      <t>セツメイ</t>
    </rPh>
    <phoneticPr fontId="3"/>
  </si>
  <si>
    <t>器材・操作</t>
    <rPh sb="0" eb="2">
      <t>キザイ</t>
    </rPh>
    <rPh sb="3" eb="5">
      <t>ソウサ</t>
    </rPh>
    <phoneticPr fontId="3"/>
  </si>
  <si>
    <t>読影</t>
    <rPh sb="0" eb="1">
      <t>ドク</t>
    </rPh>
    <rPh sb="1" eb="2">
      <t>カゲ</t>
    </rPh>
    <phoneticPr fontId="3"/>
  </si>
  <si>
    <t>透視室5</t>
    <rPh sb="0" eb="2">
      <t>トウシ</t>
    </rPh>
    <rPh sb="2" eb="3">
      <t>シツ</t>
    </rPh>
    <phoneticPr fontId="3"/>
  </si>
  <si>
    <t>透視室6</t>
    <rPh sb="0" eb="3">
      <t>トウシシツ</t>
    </rPh>
    <phoneticPr fontId="3"/>
  </si>
  <si>
    <t>透視前室</t>
    <rPh sb="0" eb="2">
      <t>トウシ</t>
    </rPh>
    <rPh sb="2" eb="3">
      <t>ゼン</t>
    </rPh>
    <rPh sb="3" eb="4">
      <t>シツ</t>
    </rPh>
    <phoneticPr fontId="3"/>
  </si>
  <si>
    <t>透視室7</t>
    <rPh sb="0" eb="3">
      <t>トウシシツ</t>
    </rPh>
    <phoneticPr fontId="3"/>
  </si>
  <si>
    <t>透視室　便所</t>
    <rPh sb="0" eb="3">
      <t>トウシシsツ</t>
    </rPh>
    <rPh sb="4" eb="6">
      <t>ベンジョ</t>
    </rPh>
    <phoneticPr fontId="3"/>
  </si>
  <si>
    <t>透視室8</t>
    <rPh sb="0" eb="3">
      <t>トウシシツ</t>
    </rPh>
    <phoneticPr fontId="3"/>
  </si>
  <si>
    <t>スタッフ</t>
    <phoneticPr fontId="3"/>
  </si>
  <si>
    <t>EPS2.7*2.4</t>
    <phoneticPr fontId="3"/>
  </si>
  <si>
    <t>血液造影1</t>
    <rPh sb="0" eb="2">
      <t>ケツエキ</t>
    </rPh>
    <rPh sb="2" eb="4">
      <t>ゾウエイ</t>
    </rPh>
    <phoneticPr fontId="3"/>
  </si>
  <si>
    <t>操作1</t>
    <rPh sb="0" eb="2">
      <t>ソウサ</t>
    </rPh>
    <phoneticPr fontId="3"/>
  </si>
  <si>
    <t>血液造影2</t>
    <rPh sb="0" eb="2">
      <t>ケツエキ</t>
    </rPh>
    <rPh sb="2" eb="4">
      <t>ゾウエイ</t>
    </rPh>
    <phoneticPr fontId="3"/>
  </si>
  <si>
    <t>待合ロビーG　便所</t>
    <rPh sb="0" eb="2">
      <t>マチアイ</t>
    </rPh>
    <rPh sb="7" eb="9">
      <t>ベンジョ</t>
    </rPh>
    <phoneticPr fontId="3"/>
  </si>
  <si>
    <t>廊下H</t>
    <rPh sb="0" eb="2">
      <t>ロウカ</t>
    </rPh>
    <phoneticPr fontId="3"/>
  </si>
  <si>
    <t>操作(MRI)</t>
    <rPh sb="0" eb="2">
      <t>ソウサ</t>
    </rPh>
    <phoneticPr fontId="3"/>
  </si>
  <si>
    <t>MRI</t>
    <phoneticPr fontId="3"/>
  </si>
  <si>
    <t>MRI前室</t>
    <rPh sb="3" eb="5">
      <t>ゼンシツ</t>
    </rPh>
    <phoneticPr fontId="3"/>
  </si>
  <si>
    <t>MRI前室</t>
    <rPh sb="3" eb="4">
      <t>ゼン</t>
    </rPh>
    <rPh sb="4" eb="5">
      <t>シツ</t>
    </rPh>
    <phoneticPr fontId="3"/>
  </si>
  <si>
    <t>MRI機械</t>
    <rPh sb="3" eb="5">
      <t>キカイ</t>
    </rPh>
    <phoneticPr fontId="3"/>
  </si>
  <si>
    <t>廊下Ａ</t>
    <rPh sb="0" eb="2">
      <t>ロウカ</t>
    </rPh>
    <phoneticPr fontId="3"/>
  </si>
  <si>
    <t>CT</t>
    <phoneticPr fontId="3"/>
  </si>
  <si>
    <t>操作(CT)</t>
    <rPh sb="0" eb="2">
      <t>ソウサ</t>
    </rPh>
    <phoneticPr fontId="3"/>
  </si>
  <si>
    <t>CT前処置</t>
    <rPh sb="2" eb="3">
      <t>マエ</t>
    </rPh>
    <rPh sb="3" eb="5">
      <t>ショチ</t>
    </rPh>
    <phoneticPr fontId="3"/>
  </si>
  <si>
    <t>CT機械</t>
    <rPh sb="2" eb="4">
      <t>キカイ</t>
    </rPh>
    <phoneticPr fontId="3"/>
  </si>
  <si>
    <t>操作2</t>
    <rPh sb="0" eb="2">
      <t>ソウサ</t>
    </rPh>
    <phoneticPr fontId="3"/>
  </si>
  <si>
    <t>血液造影3</t>
    <rPh sb="0" eb="2">
      <t>ケツエキ</t>
    </rPh>
    <rPh sb="2" eb="4">
      <t>ゾウエイ</t>
    </rPh>
    <phoneticPr fontId="3"/>
  </si>
  <si>
    <t>WC</t>
    <phoneticPr fontId="3"/>
  </si>
  <si>
    <t>放射線　当直</t>
    <rPh sb="0" eb="3">
      <t>ホウシャセン</t>
    </rPh>
    <rPh sb="4" eb="6">
      <t>トウチョク</t>
    </rPh>
    <phoneticPr fontId="3"/>
  </si>
  <si>
    <t>放射線　当直前前室</t>
    <rPh sb="6" eb="7">
      <t>マエ</t>
    </rPh>
    <rPh sb="7" eb="9">
      <t>ゼンシツ</t>
    </rPh>
    <phoneticPr fontId="3"/>
  </si>
  <si>
    <t>内視鏡</t>
    <rPh sb="0" eb="3">
      <t>ナイシキョウ</t>
    </rPh>
    <phoneticPr fontId="3"/>
  </si>
  <si>
    <t>待合ロビーJ</t>
    <rPh sb="0" eb="2">
      <t>マチアイ</t>
    </rPh>
    <phoneticPr fontId="3"/>
  </si>
  <si>
    <t>HWC</t>
    <phoneticPr fontId="3"/>
  </si>
  <si>
    <t>説明１</t>
    <rPh sb="0" eb="2">
      <t>セツメイ</t>
    </rPh>
    <phoneticPr fontId="3"/>
  </si>
  <si>
    <t>説明２</t>
    <rPh sb="0" eb="2">
      <t>セツメイ</t>
    </rPh>
    <phoneticPr fontId="3"/>
  </si>
  <si>
    <t>更衣(男)</t>
    <rPh sb="0" eb="2">
      <t>コウイ</t>
    </rPh>
    <rPh sb="3" eb="4">
      <t>オトコ</t>
    </rPh>
    <phoneticPr fontId="3"/>
  </si>
  <si>
    <t>更衣(男)　便所</t>
    <rPh sb="0" eb="2">
      <t>コウイ</t>
    </rPh>
    <rPh sb="3" eb="4">
      <t>オトコ</t>
    </rPh>
    <rPh sb="6" eb="8">
      <t>ベンジョ</t>
    </rPh>
    <phoneticPr fontId="3"/>
  </si>
  <si>
    <t>更衣(女)</t>
    <rPh sb="0" eb="2">
      <t>コウイ</t>
    </rPh>
    <rPh sb="3" eb="4">
      <t>オンナ</t>
    </rPh>
    <phoneticPr fontId="3"/>
  </si>
  <si>
    <t>更衣(女)　便所</t>
    <rPh sb="0" eb="2">
      <t>コウイ</t>
    </rPh>
    <rPh sb="3" eb="4">
      <t>オンナ</t>
    </rPh>
    <rPh sb="6" eb="8">
      <t>ベンジョ</t>
    </rPh>
    <phoneticPr fontId="3"/>
  </si>
  <si>
    <t>前処置・回復</t>
    <rPh sb="0" eb="1">
      <t>マエ</t>
    </rPh>
    <rPh sb="1" eb="3">
      <t>ショチ</t>
    </rPh>
    <rPh sb="4" eb="6">
      <t>カイフク</t>
    </rPh>
    <phoneticPr fontId="3"/>
  </si>
  <si>
    <t>スタッフ</t>
    <phoneticPr fontId="3"/>
  </si>
  <si>
    <t>内視鏡1(透視)</t>
    <rPh sb="0" eb="3">
      <t>ナイシキョウ</t>
    </rPh>
    <rPh sb="5" eb="7">
      <t>トウシ</t>
    </rPh>
    <phoneticPr fontId="3"/>
  </si>
  <si>
    <t>内視鏡2</t>
    <rPh sb="0" eb="3">
      <t>ナイシキョウ</t>
    </rPh>
    <phoneticPr fontId="3"/>
  </si>
  <si>
    <t>内視鏡3</t>
    <rPh sb="0" eb="3">
      <t>ナイシキョウ</t>
    </rPh>
    <phoneticPr fontId="3"/>
  </si>
  <si>
    <t>内視鏡4</t>
    <rPh sb="0" eb="3">
      <t>ナイシキョウ</t>
    </rPh>
    <phoneticPr fontId="3"/>
  </si>
  <si>
    <t>内視鏡5(緊急気管支鏡・陰圧)</t>
    <rPh sb="0" eb="3">
      <t>ナイシキョウ</t>
    </rPh>
    <rPh sb="5" eb="7">
      <t>キンキュウ</t>
    </rPh>
    <rPh sb="7" eb="10">
      <t>キカンシ</t>
    </rPh>
    <rPh sb="10" eb="11">
      <t>キョウ</t>
    </rPh>
    <rPh sb="12" eb="13">
      <t>イン</t>
    </rPh>
    <rPh sb="13" eb="14">
      <t>アツ</t>
    </rPh>
    <phoneticPr fontId="3"/>
  </si>
  <si>
    <t>内視鏡前室</t>
    <rPh sb="0" eb="3">
      <t>ナイシキョウ</t>
    </rPh>
    <rPh sb="3" eb="4">
      <t>ゼン</t>
    </rPh>
    <rPh sb="4" eb="5">
      <t>シツ</t>
    </rPh>
    <phoneticPr fontId="3"/>
  </si>
  <si>
    <t>UST</t>
    <phoneticPr fontId="3"/>
  </si>
  <si>
    <t>FRP</t>
    <phoneticPr fontId="3"/>
  </si>
  <si>
    <t>エネルギーセンター</t>
    <phoneticPr fontId="3"/>
  </si>
  <si>
    <t>オイルポンプ室</t>
    <rPh sb="6" eb="7">
      <t>シツ</t>
    </rPh>
    <phoneticPr fontId="3"/>
  </si>
  <si>
    <t>R1排水処理室</t>
    <rPh sb="2" eb="4">
      <t>ハイスイ</t>
    </rPh>
    <rPh sb="4" eb="6">
      <t>ショリ</t>
    </rPh>
    <rPh sb="6" eb="7">
      <t>シツ</t>
    </rPh>
    <phoneticPr fontId="3"/>
  </si>
  <si>
    <t>蓄熱槽</t>
    <rPh sb="0" eb="1">
      <t>チク</t>
    </rPh>
    <rPh sb="1" eb="2">
      <t>ネツ</t>
    </rPh>
    <rPh sb="2" eb="3">
      <t>ソウ</t>
    </rPh>
    <phoneticPr fontId="3"/>
  </si>
  <si>
    <t>ボイラー室</t>
    <rPh sb="4" eb="5">
      <t>シツ</t>
    </rPh>
    <phoneticPr fontId="3"/>
  </si>
  <si>
    <t>ガスメーター室</t>
    <rPh sb="6" eb="7">
      <t>シツ</t>
    </rPh>
    <phoneticPr fontId="3"/>
  </si>
  <si>
    <t>消火ポンプ室</t>
    <rPh sb="0" eb="2">
      <t>ショウカ</t>
    </rPh>
    <rPh sb="5" eb="6">
      <t>シツ</t>
    </rPh>
    <phoneticPr fontId="3"/>
  </si>
  <si>
    <t>A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</si>
  <si>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</si>
  <si>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</si>
  <si>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</si>
  <si>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</si>
  <si>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</si>
  <si>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</si>
  <si>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</si>
  <si>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EV</t>
    <phoneticPr fontId="3"/>
  </si>
  <si>
    <t>1　 　1.6*1.9</t>
    <phoneticPr fontId="3"/>
  </si>
  <si>
    <t>2　 　1.6*1.9</t>
    <phoneticPr fontId="3"/>
  </si>
  <si>
    <t>3　 　1.6*1.9</t>
    <phoneticPr fontId="3"/>
  </si>
  <si>
    <t>4　 　1.5*2.6</t>
    <phoneticPr fontId="3"/>
  </si>
  <si>
    <t>5　 　1.5*2.6</t>
    <phoneticPr fontId="3"/>
  </si>
  <si>
    <t>6　　 1.8*2.6</t>
    <phoneticPr fontId="3"/>
  </si>
  <si>
    <t>7　　 1.4*2.2</t>
    <phoneticPr fontId="3"/>
  </si>
  <si>
    <t>8　 　1.5*2.6</t>
    <phoneticPr fontId="3"/>
  </si>
  <si>
    <t>9　 　2.5*3.1</t>
    <phoneticPr fontId="3"/>
  </si>
  <si>
    <t>10　　1.6*1.5</t>
    <phoneticPr fontId="3"/>
  </si>
  <si>
    <t>11　　1.4*2.5</t>
    <phoneticPr fontId="3"/>
  </si>
  <si>
    <t>6日/週+51</t>
    <phoneticPr fontId="3"/>
  </si>
  <si>
    <t>6日/週+51</t>
    <phoneticPr fontId="3"/>
  </si>
  <si>
    <t>総計</t>
    <rPh sb="0" eb="2">
      <t>ソウケイ</t>
    </rPh>
    <phoneticPr fontId="3"/>
  </si>
  <si>
    <t>本館　</t>
    <rPh sb="0" eb="2">
      <t>ホンカン</t>
    </rPh>
    <phoneticPr fontId="3"/>
  </si>
  <si>
    <t>9F・塔屋</t>
    <rPh sb="3" eb="5">
      <t>トウヤ</t>
    </rPh>
    <phoneticPr fontId="3"/>
  </si>
  <si>
    <t>8F</t>
    <phoneticPr fontId="3"/>
  </si>
  <si>
    <t>7F</t>
    <phoneticPr fontId="3"/>
  </si>
  <si>
    <t>6F</t>
  </si>
  <si>
    <t>5F</t>
  </si>
  <si>
    <t>4F</t>
  </si>
  <si>
    <t>3F</t>
  </si>
  <si>
    <t>2F</t>
  </si>
  <si>
    <t>1F</t>
  </si>
  <si>
    <t>ゴミ庫棟</t>
    <rPh sb="2" eb="3">
      <t>コ</t>
    </rPh>
    <rPh sb="3" eb="4">
      <t>トウ</t>
    </rPh>
    <phoneticPr fontId="3"/>
  </si>
  <si>
    <t>研修宿泊棟</t>
    <rPh sb="0" eb="2">
      <t>ケンシュウ</t>
    </rPh>
    <rPh sb="2" eb="4">
      <t>シュクハク</t>
    </rPh>
    <rPh sb="4" eb="5">
      <t>トウ</t>
    </rPh>
    <phoneticPr fontId="3"/>
  </si>
  <si>
    <t>6F</t>
    <phoneticPr fontId="3"/>
  </si>
  <si>
    <t>5F</t>
    <phoneticPr fontId="3"/>
  </si>
  <si>
    <t>９・塔屋階</t>
    <rPh sb="2" eb="3">
      <t>トウ</t>
    </rPh>
    <rPh sb="3" eb="4">
      <t>ヤ</t>
    </rPh>
    <rPh sb="4" eb="5">
      <t>カイ</t>
    </rPh>
    <phoneticPr fontId="3"/>
  </si>
  <si>
    <t>Vﾀｲﾙ・ｼｰﾄ</t>
    <phoneticPr fontId="3"/>
  </si>
  <si>
    <t>塔屋　101</t>
    <rPh sb="0" eb="2">
      <t>トウヤ</t>
    </rPh>
    <phoneticPr fontId="3"/>
  </si>
  <si>
    <t>EV機械室</t>
    <rPh sb="2" eb="5">
      <t>キカイシツ</t>
    </rPh>
    <phoneticPr fontId="3"/>
  </si>
  <si>
    <t>9階</t>
    <rPh sb="1" eb="2">
      <t>カイ</t>
    </rPh>
    <phoneticPr fontId="3"/>
  </si>
  <si>
    <t>階段A</t>
    <rPh sb="0" eb="2">
      <t>カイダン</t>
    </rPh>
    <phoneticPr fontId="3"/>
  </si>
  <si>
    <t>Vﾀｲﾙ・ｼｰﾄ</t>
    <phoneticPr fontId="3"/>
  </si>
  <si>
    <t>研修・宿泊棟</t>
    <rPh sb="0" eb="2">
      <t>ケンシュウ</t>
    </rPh>
    <rPh sb="3" eb="6">
      <t>シュクハクトウ</t>
    </rPh>
    <phoneticPr fontId="3"/>
  </si>
  <si>
    <t>1階</t>
    <rPh sb="1" eb="2">
      <t>カイ</t>
    </rPh>
    <phoneticPr fontId="3"/>
  </si>
  <si>
    <t>風除</t>
    <rPh sb="0" eb="2">
      <t>カザヨケ</t>
    </rPh>
    <phoneticPr fontId="3"/>
  </si>
  <si>
    <t>タイル</t>
    <phoneticPr fontId="3"/>
  </si>
  <si>
    <t>EVホール</t>
    <phoneticPr fontId="3"/>
  </si>
  <si>
    <t>WC前廊下</t>
    <rPh sb="2" eb="3">
      <t>マエ</t>
    </rPh>
    <rPh sb="3" eb="5">
      <t>ロウカ</t>
    </rPh>
    <phoneticPr fontId="3"/>
  </si>
  <si>
    <t>更衣前廊下</t>
    <rPh sb="0" eb="2">
      <t>コウイ</t>
    </rPh>
    <rPh sb="2" eb="3">
      <t>マエ</t>
    </rPh>
    <rPh sb="3" eb="5">
      <t>ロウカ</t>
    </rPh>
    <phoneticPr fontId="3"/>
  </si>
  <si>
    <t>教育センター</t>
    <rPh sb="0" eb="2">
      <t>キョウイク</t>
    </rPh>
    <phoneticPr fontId="3"/>
  </si>
  <si>
    <t>ﾀｲﾙｶｰﾍﾟｯﾄ</t>
    <phoneticPr fontId="3"/>
  </si>
  <si>
    <t>講師控室</t>
    <rPh sb="0" eb="2">
      <t>コウシ</t>
    </rPh>
    <rPh sb="2" eb="4">
      <t>ヒカエシツ</t>
    </rPh>
    <phoneticPr fontId="3"/>
  </si>
  <si>
    <t>控室1（学生・研修医）</t>
    <rPh sb="0" eb="2">
      <t>ヒカエシツ</t>
    </rPh>
    <rPh sb="4" eb="6">
      <t>ガクセイ</t>
    </rPh>
    <rPh sb="7" eb="10">
      <t>ケンシュウイ</t>
    </rPh>
    <phoneticPr fontId="3"/>
  </si>
  <si>
    <t>控室2（学生・研修医）</t>
    <rPh sb="0" eb="2">
      <t>ヒカエシツ</t>
    </rPh>
    <rPh sb="4" eb="6">
      <t>ガクセイ</t>
    </rPh>
    <rPh sb="7" eb="10">
      <t>ケンシュウイ</t>
    </rPh>
    <phoneticPr fontId="3"/>
  </si>
  <si>
    <t>学生更衣（女）</t>
    <rPh sb="0" eb="2">
      <t>ガクセイ</t>
    </rPh>
    <rPh sb="2" eb="4">
      <t>コウイ</t>
    </rPh>
    <rPh sb="5" eb="6">
      <t>オンナ</t>
    </rPh>
    <phoneticPr fontId="3"/>
  </si>
  <si>
    <t>学生更衣（男）</t>
    <rPh sb="0" eb="2">
      <t>ガクセイ</t>
    </rPh>
    <rPh sb="2" eb="4">
      <t>コウイ</t>
    </rPh>
    <rPh sb="5" eb="6">
      <t>オトコ</t>
    </rPh>
    <phoneticPr fontId="3"/>
  </si>
  <si>
    <t>委託更衣（男）</t>
    <rPh sb="0" eb="2">
      <t>イタク</t>
    </rPh>
    <rPh sb="2" eb="4">
      <t>コウイ</t>
    </rPh>
    <rPh sb="5" eb="6">
      <t>オトコ</t>
    </rPh>
    <phoneticPr fontId="3"/>
  </si>
  <si>
    <t>委託控</t>
    <rPh sb="0" eb="2">
      <t>イタク</t>
    </rPh>
    <rPh sb="2" eb="3">
      <t>ヒカ</t>
    </rPh>
    <phoneticPr fontId="3"/>
  </si>
  <si>
    <t>委託更衣（女）</t>
    <rPh sb="0" eb="2">
      <t>イタク</t>
    </rPh>
    <rPh sb="2" eb="4">
      <t>コウイ</t>
    </rPh>
    <rPh sb="5" eb="6">
      <t>オンナ</t>
    </rPh>
    <phoneticPr fontId="3"/>
  </si>
  <si>
    <t>WWC、MWC、掃除具庫</t>
    <rPh sb="8" eb="10">
      <t>ソウジ</t>
    </rPh>
    <rPh sb="10" eb="11">
      <t>グ</t>
    </rPh>
    <rPh sb="11" eb="12">
      <t>コ</t>
    </rPh>
    <phoneticPr fontId="3"/>
  </si>
  <si>
    <t>Vﾀｲﾙ・ｼｰﾄ</t>
    <phoneticPr fontId="3"/>
  </si>
  <si>
    <t>月～土</t>
    <rPh sb="0" eb="1">
      <t>ツキ</t>
    </rPh>
    <rPh sb="2" eb="3">
      <t>ツチ</t>
    </rPh>
    <phoneticPr fontId="3"/>
  </si>
  <si>
    <t>6日/週</t>
    <phoneticPr fontId="3"/>
  </si>
  <si>
    <t>EPS　3.4*0.4</t>
    <phoneticPr fontId="3"/>
  </si>
  <si>
    <t>PS　0.8*1.2</t>
    <phoneticPr fontId="3"/>
  </si>
  <si>
    <t>PS　1.8*0.6</t>
    <phoneticPr fontId="3"/>
  </si>
  <si>
    <t>1階小計</t>
    <rPh sb="1" eb="2">
      <t>カイ</t>
    </rPh>
    <rPh sb="2" eb="4">
      <t>ショウケイ</t>
    </rPh>
    <phoneticPr fontId="3"/>
  </si>
  <si>
    <t>2階</t>
    <rPh sb="1" eb="2">
      <t>カイ</t>
    </rPh>
    <phoneticPr fontId="3"/>
  </si>
  <si>
    <t>本館渡廊下</t>
    <rPh sb="0" eb="2">
      <t>ホンカン</t>
    </rPh>
    <rPh sb="2" eb="5">
      <t>ワタリロウカ</t>
    </rPh>
    <phoneticPr fontId="3"/>
  </si>
  <si>
    <t>EVホール</t>
    <phoneticPr fontId="3"/>
  </si>
  <si>
    <t>健康管理室前廊下</t>
    <rPh sb="0" eb="2">
      <t>ケンコウ</t>
    </rPh>
    <rPh sb="2" eb="4">
      <t>カンリ</t>
    </rPh>
    <rPh sb="4" eb="5">
      <t>シツ</t>
    </rPh>
    <rPh sb="5" eb="6">
      <t>マエ</t>
    </rPh>
    <rPh sb="6" eb="8">
      <t>ロウカ</t>
    </rPh>
    <phoneticPr fontId="3"/>
  </si>
  <si>
    <t>健康管理室</t>
    <rPh sb="0" eb="2">
      <t>ケンコウ</t>
    </rPh>
    <rPh sb="2" eb="5">
      <t>カンリシツ</t>
    </rPh>
    <phoneticPr fontId="3"/>
  </si>
  <si>
    <t>医療秘書控室</t>
    <rPh sb="0" eb="4">
      <t>イリョウヒショ</t>
    </rPh>
    <rPh sb="4" eb="6">
      <t>ヒカエシツ</t>
    </rPh>
    <phoneticPr fontId="3"/>
  </si>
  <si>
    <t>認定看護師室</t>
    <rPh sb="0" eb="2">
      <t>ニンテイ</t>
    </rPh>
    <rPh sb="2" eb="5">
      <t>カンゴシ</t>
    </rPh>
    <rPh sb="5" eb="6">
      <t>シツ</t>
    </rPh>
    <phoneticPr fontId="3"/>
  </si>
  <si>
    <t>研修室（OAﾌﾛｱ）</t>
    <rPh sb="0" eb="3">
      <t>ケンシュウシツ</t>
    </rPh>
    <phoneticPr fontId="3"/>
  </si>
  <si>
    <t>研修医医局2（OAﾌﾛｱ）</t>
    <rPh sb="0" eb="3">
      <t>ケンシュウイ</t>
    </rPh>
    <rPh sb="3" eb="5">
      <t>イキョク</t>
    </rPh>
    <phoneticPr fontId="3"/>
  </si>
  <si>
    <t>ＴＣ</t>
    <phoneticPr fontId="3"/>
  </si>
  <si>
    <t>研修医医局1（OAﾌﾛｱ）</t>
    <rPh sb="0" eb="3">
      <t>ケンシュウイ</t>
    </rPh>
    <rPh sb="3" eb="5">
      <t>イキョク</t>
    </rPh>
    <phoneticPr fontId="3"/>
  </si>
  <si>
    <t>研修医更衣（男）前室</t>
    <rPh sb="0" eb="3">
      <t>ケンシュウイ</t>
    </rPh>
    <rPh sb="3" eb="5">
      <t>コウイ</t>
    </rPh>
    <rPh sb="6" eb="7">
      <t>オトコ</t>
    </rPh>
    <rPh sb="8" eb="9">
      <t>マエ</t>
    </rPh>
    <rPh sb="9" eb="10">
      <t>シツ</t>
    </rPh>
    <phoneticPr fontId="3"/>
  </si>
  <si>
    <t>研修医脱衣（男）</t>
    <rPh sb="0" eb="3">
      <t>ケンシュウイ</t>
    </rPh>
    <rPh sb="3" eb="5">
      <t>ダツイ</t>
    </rPh>
    <rPh sb="6" eb="7">
      <t>オトコ</t>
    </rPh>
    <phoneticPr fontId="3"/>
  </si>
  <si>
    <t>研修医US　1*1.6（男）</t>
    <rPh sb="0" eb="3">
      <t>ケンシュウイ</t>
    </rPh>
    <rPh sb="12" eb="13">
      <t>オトコ</t>
    </rPh>
    <phoneticPr fontId="3"/>
  </si>
  <si>
    <t>FRP</t>
    <phoneticPr fontId="3"/>
  </si>
  <si>
    <t>研修医更衣（男）</t>
    <rPh sb="0" eb="3">
      <t>ケンシュウイ</t>
    </rPh>
    <rPh sb="3" eb="5">
      <t>コウイ</t>
    </rPh>
    <rPh sb="6" eb="7">
      <t>オトコ</t>
    </rPh>
    <phoneticPr fontId="3"/>
  </si>
  <si>
    <t>仮眠室（男）2.05*3</t>
    <rPh sb="0" eb="3">
      <t>カミンシツ</t>
    </rPh>
    <rPh sb="4" eb="5">
      <t>オトコ</t>
    </rPh>
    <phoneticPr fontId="3"/>
  </si>
  <si>
    <t>研修医更衣（女）前室</t>
    <rPh sb="0" eb="3">
      <t>ケンシュウイ</t>
    </rPh>
    <rPh sb="3" eb="5">
      <t>コウイ</t>
    </rPh>
    <rPh sb="6" eb="7">
      <t>オンナ</t>
    </rPh>
    <rPh sb="8" eb="9">
      <t>マエ</t>
    </rPh>
    <rPh sb="9" eb="10">
      <t>シツ</t>
    </rPh>
    <phoneticPr fontId="3"/>
  </si>
  <si>
    <t>研修医脱衣（女）</t>
    <rPh sb="0" eb="3">
      <t>ケンシュウイ</t>
    </rPh>
    <rPh sb="3" eb="5">
      <t>ダツイ</t>
    </rPh>
    <rPh sb="6" eb="7">
      <t>オンナ</t>
    </rPh>
    <phoneticPr fontId="3"/>
  </si>
  <si>
    <t>研修医US　1*1.6（女）</t>
    <rPh sb="0" eb="3">
      <t>ケンシュウイ</t>
    </rPh>
    <rPh sb="12" eb="13">
      <t>オンナ</t>
    </rPh>
    <phoneticPr fontId="3"/>
  </si>
  <si>
    <t>研修医更衣（女）</t>
    <rPh sb="0" eb="3">
      <t>ケンシュウイ</t>
    </rPh>
    <rPh sb="3" eb="5">
      <t>コウイ</t>
    </rPh>
    <rPh sb="6" eb="7">
      <t>オンナ</t>
    </rPh>
    <phoneticPr fontId="3"/>
  </si>
  <si>
    <t>仮眠室（女）2.05*3</t>
    <rPh sb="0" eb="3">
      <t>カミンシツ</t>
    </rPh>
    <rPh sb="4" eb="5">
      <t>オンナ</t>
    </rPh>
    <phoneticPr fontId="3"/>
  </si>
  <si>
    <t>2階小計</t>
    <rPh sb="1" eb="2">
      <t>カイ</t>
    </rPh>
    <rPh sb="2" eb="4">
      <t>ショウケイ</t>
    </rPh>
    <phoneticPr fontId="3"/>
  </si>
  <si>
    <t>3階</t>
    <rPh sb="1" eb="2">
      <t>カイ</t>
    </rPh>
    <phoneticPr fontId="3"/>
  </si>
  <si>
    <t>地域医療支援研修室</t>
    <rPh sb="0" eb="2">
      <t>チイキ</t>
    </rPh>
    <rPh sb="2" eb="4">
      <t>イリョウ</t>
    </rPh>
    <rPh sb="4" eb="6">
      <t>シエン</t>
    </rPh>
    <rPh sb="6" eb="9">
      <t>ケンシュウシツ</t>
    </rPh>
    <phoneticPr fontId="3"/>
  </si>
  <si>
    <t>医学研究所</t>
    <rPh sb="0" eb="2">
      <t>イガク</t>
    </rPh>
    <rPh sb="2" eb="5">
      <t>ケンキュウジョ</t>
    </rPh>
    <phoneticPr fontId="3"/>
  </si>
  <si>
    <t>がん登録室</t>
    <rPh sb="2" eb="4">
      <t>トウロク</t>
    </rPh>
    <rPh sb="4" eb="5">
      <t>シツ</t>
    </rPh>
    <phoneticPr fontId="3"/>
  </si>
  <si>
    <t>3階小計</t>
    <rPh sb="1" eb="2">
      <t>カイ</t>
    </rPh>
    <rPh sb="2" eb="4">
      <t>ショウケイ</t>
    </rPh>
    <phoneticPr fontId="3"/>
  </si>
  <si>
    <t>4階</t>
    <rPh sb="1" eb="2">
      <t>カイ</t>
    </rPh>
    <phoneticPr fontId="3"/>
  </si>
  <si>
    <t>MB　1.6*0.7</t>
    <phoneticPr fontId="3"/>
  </si>
  <si>
    <t>PS　1.8*0.7</t>
    <phoneticPr fontId="3"/>
  </si>
  <si>
    <t>4階小計</t>
    <rPh sb="1" eb="2">
      <t>カイ</t>
    </rPh>
    <rPh sb="2" eb="4">
      <t>ショウケイ</t>
    </rPh>
    <phoneticPr fontId="3"/>
  </si>
  <si>
    <t>5階</t>
    <rPh sb="1" eb="2">
      <t>カイ</t>
    </rPh>
    <phoneticPr fontId="3"/>
  </si>
  <si>
    <t>5階小計</t>
    <rPh sb="1" eb="2">
      <t>カイ</t>
    </rPh>
    <rPh sb="2" eb="4">
      <t>ショウケイ</t>
    </rPh>
    <phoneticPr fontId="3"/>
  </si>
  <si>
    <t>6階</t>
    <rPh sb="1" eb="2">
      <t>カイ</t>
    </rPh>
    <phoneticPr fontId="3"/>
  </si>
  <si>
    <t>6階小計</t>
    <rPh sb="1" eb="2">
      <t>カイ</t>
    </rPh>
    <rPh sb="2" eb="4">
      <t>ショウケイ</t>
    </rPh>
    <phoneticPr fontId="3"/>
  </si>
  <si>
    <t>労働組合</t>
    <rPh sb="0" eb="4">
      <t>ロウドウクミアイ</t>
    </rPh>
    <phoneticPr fontId="3"/>
  </si>
  <si>
    <t>月～土</t>
    <rPh sb="0" eb="1">
      <t>ゲツ</t>
    </rPh>
    <rPh sb="2" eb="3">
      <t>ツチ</t>
    </rPh>
    <phoneticPr fontId="3"/>
  </si>
  <si>
    <t>233,233A</t>
    <phoneticPr fontId="3"/>
  </si>
  <si>
    <t>院内ICU廊下　器材・当直室</t>
    <rPh sb="0" eb="2">
      <t>インナイ</t>
    </rPh>
    <rPh sb="5" eb="7">
      <t>ロウカ</t>
    </rPh>
    <rPh sb="8" eb="10">
      <t>キザイ</t>
    </rPh>
    <rPh sb="11" eb="14">
      <t>トウチョクシツ</t>
    </rPh>
    <phoneticPr fontId="3"/>
  </si>
  <si>
    <t>月～土</t>
    <rPh sb="2" eb="3">
      <t>ツチ</t>
    </rPh>
    <phoneticPr fontId="3"/>
  </si>
  <si>
    <t>6日/週</t>
    <rPh sb="1" eb="2">
      <t>カ</t>
    </rPh>
    <rPh sb="3" eb="4">
      <t>シュウ</t>
    </rPh>
    <phoneticPr fontId="3"/>
  </si>
  <si>
    <t>6回／週</t>
    <rPh sb="1" eb="2">
      <t>カイ</t>
    </rPh>
    <rPh sb="3" eb="4">
      <t>シュウ</t>
    </rPh>
    <phoneticPr fontId="3"/>
  </si>
  <si>
    <t>月～土</t>
    <rPh sb="2" eb="3">
      <t>ツチ</t>
    </rPh>
    <phoneticPr fontId="3"/>
  </si>
  <si>
    <t>1回/月</t>
    <rPh sb="1" eb="2">
      <t>カイ</t>
    </rPh>
    <rPh sb="3" eb="4">
      <t>ツキ</t>
    </rPh>
    <phoneticPr fontId="3"/>
  </si>
  <si>
    <t>16回/週</t>
    <phoneticPr fontId="3"/>
  </si>
  <si>
    <t>研修室１</t>
    <rPh sb="0" eb="3">
      <t>ケンシュウシツ</t>
    </rPh>
    <phoneticPr fontId="3"/>
  </si>
  <si>
    <t>当直室(東病棟)</t>
    <rPh sb="0" eb="3">
      <t>トウチョクシツ</t>
    </rPh>
    <phoneticPr fontId="3"/>
  </si>
  <si>
    <t>シミュレーター室</t>
    <rPh sb="7" eb="8">
      <t>シツ</t>
    </rPh>
    <phoneticPr fontId="3"/>
  </si>
  <si>
    <t>シミュレーター</t>
    <phoneticPr fontId="3"/>
  </si>
  <si>
    <r>
      <t>地方独立行政法人　佐賀県医療センター好生館
日常清掃業務　</t>
    </r>
    <r>
      <rPr>
        <sz val="11"/>
        <color indexed="9"/>
        <rFont val="HG丸ｺﾞｼｯｸM-PRO"/>
        <family val="3"/>
        <charset val="128"/>
      </rPr>
      <t>数量積算</t>
    </r>
    <rPh sb="0" eb="2">
      <t>チホウ</t>
    </rPh>
    <rPh sb="2" eb="4">
      <t>ドクリツ</t>
    </rPh>
    <rPh sb="4" eb="6">
      <t>ギョウセイ</t>
    </rPh>
    <rPh sb="6" eb="8">
      <t>ホウジン</t>
    </rPh>
    <rPh sb="9" eb="11">
      <t>サガ</t>
    </rPh>
    <rPh sb="11" eb="12">
      <t>ケン</t>
    </rPh>
    <rPh sb="12" eb="14">
      <t>イリョウ</t>
    </rPh>
    <rPh sb="18" eb="21">
      <t>コウセイカン</t>
    </rPh>
    <rPh sb="22" eb="24">
      <t>ニチジョウ</t>
    </rPh>
    <rPh sb="24" eb="26">
      <t>セイソウ</t>
    </rPh>
    <rPh sb="26" eb="28">
      <t>ギョウム</t>
    </rPh>
    <rPh sb="29" eb="31">
      <t>スウリョウ</t>
    </rPh>
    <rPh sb="31" eb="33">
      <t>セキサン</t>
    </rPh>
    <phoneticPr fontId="3"/>
  </si>
  <si>
    <r>
      <t>4</t>
    </r>
    <r>
      <rPr>
        <sz val="11"/>
        <rFont val="ＭＳ Ｐゴシック"/>
        <family val="3"/>
        <charset val="128"/>
      </rPr>
      <t>13号室</t>
    </r>
    <rPh sb="3" eb="5">
      <t>ゴウシツ</t>
    </rPh>
    <phoneticPr fontId="3"/>
  </si>
  <si>
    <r>
      <t>414号室</t>
    </r>
    <r>
      <rPr>
        <sz val="11"/>
        <rFont val="ＭＳ Ｐゴシック"/>
        <family val="3"/>
        <charset val="128"/>
      </rPr>
      <t/>
    </r>
    <rPh sb="3" eb="5">
      <t>ゴウシツ</t>
    </rPh>
    <phoneticPr fontId="3"/>
  </si>
  <si>
    <r>
      <t>415号室</t>
    </r>
    <r>
      <rPr>
        <sz val="11"/>
        <rFont val="ＭＳ Ｐゴシック"/>
        <family val="3"/>
        <charset val="128"/>
      </rPr>
      <t/>
    </r>
    <rPh sb="3" eb="5">
      <t>ゴウシツ</t>
    </rPh>
    <phoneticPr fontId="3"/>
  </si>
  <si>
    <r>
      <t>416号室</t>
    </r>
    <r>
      <rPr>
        <sz val="11"/>
        <rFont val="ＭＳ Ｐゴシック"/>
        <family val="3"/>
        <charset val="128"/>
      </rPr>
      <t/>
    </r>
    <rPh sb="3" eb="5">
      <t>ゴウシツ</t>
    </rPh>
    <phoneticPr fontId="3"/>
  </si>
  <si>
    <t>ライフサイエンス研究所</t>
    <rPh sb="8" eb="11">
      <t>ケンキュウジョ</t>
    </rPh>
    <phoneticPr fontId="3"/>
  </si>
  <si>
    <t>臨床試験推進部</t>
    <rPh sb="0" eb="2">
      <t>リンショウ</t>
    </rPh>
    <rPh sb="2" eb="4">
      <t>シケン</t>
    </rPh>
    <rPh sb="4" eb="7">
      <t>スイシンブ</t>
    </rPh>
    <phoneticPr fontId="3"/>
  </si>
  <si>
    <r>
      <t>病室PS1.3*1　×</t>
    </r>
    <r>
      <rPr>
        <sz val="11"/>
        <rFont val="ＭＳ Ｐゴシック"/>
        <family val="3"/>
        <charset val="128"/>
      </rPr>
      <t>2室</t>
    </r>
    <rPh sb="0" eb="2">
      <t>ビョウシツ</t>
    </rPh>
    <phoneticPr fontId="3"/>
  </si>
  <si>
    <r>
      <t>西PS・DS</t>
    </r>
    <r>
      <rPr>
        <sz val="11"/>
        <rFont val="ＭＳ Ｐゴシック"/>
        <family val="3"/>
        <charset val="128"/>
      </rPr>
      <t>1.9*3.7+1.8*3.8+2.9*4.2+2*0.8</t>
    </r>
    <rPh sb="0" eb="1">
      <t>ニシ</t>
    </rPh>
    <phoneticPr fontId="3"/>
  </si>
  <si>
    <t>計画推進室</t>
    <rPh sb="0" eb="4">
      <t>ケイカクスイシン</t>
    </rPh>
    <rPh sb="4" eb="5">
      <t>シツ</t>
    </rPh>
    <phoneticPr fontId="3"/>
  </si>
  <si>
    <t>6日/週+51</t>
  </si>
  <si>
    <t>入退院支援センター</t>
    <rPh sb="0" eb="3">
      <t>ニュウタイイン</t>
    </rPh>
    <rPh sb="3" eb="5">
      <t>シエン</t>
    </rPh>
    <phoneticPr fontId="3"/>
  </si>
  <si>
    <t>129A</t>
    <phoneticPr fontId="3"/>
  </si>
  <si>
    <t>134A</t>
    <phoneticPr fontId="3"/>
  </si>
  <si>
    <t>給湯室</t>
    <rPh sb="0" eb="3">
      <t>キュウトウシツ</t>
    </rPh>
    <phoneticPr fontId="3"/>
  </si>
  <si>
    <t>842A</t>
    <phoneticPr fontId="3"/>
  </si>
  <si>
    <t>716A</t>
    <phoneticPr fontId="3"/>
  </si>
  <si>
    <t>防音室</t>
    <rPh sb="0" eb="3">
      <t>ボウオンシツ</t>
    </rPh>
    <phoneticPr fontId="3"/>
  </si>
  <si>
    <t>言語（個別）2</t>
    <rPh sb="0" eb="2">
      <t>ゲンゴ</t>
    </rPh>
    <rPh sb="3" eb="5">
      <t>コベツ</t>
    </rPh>
    <phoneticPr fontId="3"/>
  </si>
  <si>
    <t>745A</t>
    <phoneticPr fontId="3"/>
  </si>
  <si>
    <t>診察15A</t>
    <rPh sb="0" eb="2">
      <t>シンサツ</t>
    </rPh>
    <phoneticPr fontId="3"/>
  </si>
  <si>
    <t xml:space="preserve">診察16 </t>
    <rPh sb="0" eb="2">
      <t>シンサツ</t>
    </rPh>
    <phoneticPr fontId="3"/>
  </si>
  <si>
    <t>歯3</t>
    <rPh sb="0" eb="1">
      <t>ハ</t>
    </rPh>
    <phoneticPr fontId="3"/>
  </si>
  <si>
    <t>財務課・スキャンセンター</t>
    <rPh sb="0" eb="3">
      <t>ザイムカ</t>
    </rPh>
    <phoneticPr fontId="3"/>
  </si>
  <si>
    <t>標本保管室</t>
    <rPh sb="0" eb="2">
      <t>ヒョウホン</t>
    </rPh>
    <rPh sb="2" eb="5">
      <t>ホカンシツ</t>
    </rPh>
    <phoneticPr fontId="3"/>
  </si>
  <si>
    <t>遺伝子検査室</t>
    <rPh sb="0" eb="6">
      <t>イデンシケンサシツ</t>
    </rPh>
    <phoneticPr fontId="3"/>
  </si>
  <si>
    <t>検査技師長室</t>
    <rPh sb="0" eb="2">
      <t>ケンサ</t>
    </rPh>
    <rPh sb="2" eb="5">
      <t>ギシチョウ</t>
    </rPh>
    <rPh sb="5" eb="6">
      <t>シツ</t>
    </rPh>
    <phoneticPr fontId="3"/>
  </si>
  <si>
    <t>病理部医局</t>
    <rPh sb="0" eb="3">
      <t>ビョウリブ</t>
    </rPh>
    <rPh sb="3" eb="5">
      <t>イキョク</t>
    </rPh>
    <phoneticPr fontId="3"/>
  </si>
  <si>
    <t>リネン庫</t>
    <rPh sb="3" eb="4">
      <t>コ</t>
    </rPh>
    <phoneticPr fontId="3"/>
  </si>
  <si>
    <t>師長</t>
    <rPh sb="0" eb="2">
      <t>シチョウ</t>
    </rPh>
    <phoneticPr fontId="3"/>
  </si>
  <si>
    <t>245B</t>
    <phoneticPr fontId="3"/>
  </si>
  <si>
    <t>US　脱衣</t>
    <rPh sb="3" eb="5">
      <t>ダツイ</t>
    </rPh>
    <phoneticPr fontId="3"/>
  </si>
  <si>
    <t>OP10</t>
    <phoneticPr fontId="3"/>
  </si>
  <si>
    <t>統合準備室</t>
    <rPh sb="0" eb="2">
      <t>トウゴウ</t>
    </rPh>
    <rPh sb="2" eb="5">
      <t>ジュンビシツ</t>
    </rPh>
    <phoneticPr fontId="3"/>
  </si>
  <si>
    <t>カンファレンス室</t>
    <rPh sb="7" eb="8">
      <t>シツ</t>
    </rPh>
    <phoneticPr fontId="3"/>
  </si>
  <si>
    <t>ゲノム解析室</t>
    <rPh sb="3" eb="6">
      <t>カイセキシツ</t>
    </rPh>
    <phoneticPr fontId="3"/>
  </si>
  <si>
    <t>QMセンター</t>
    <phoneticPr fontId="3"/>
  </si>
  <si>
    <t>欠番</t>
    <rPh sb="0" eb="1">
      <t>ケツ</t>
    </rPh>
    <rPh sb="1" eb="2">
      <t>バン</t>
    </rPh>
    <phoneticPr fontId="3"/>
  </si>
  <si>
    <t>4床室　便所</t>
    <rPh sb="1" eb="2">
      <t>トコ</t>
    </rPh>
    <rPh sb="2" eb="3">
      <t>シツ</t>
    </rPh>
    <rPh sb="4" eb="6">
      <t>ベンジョ</t>
    </rPh>
    <phoneticPr fontId="3"/>
  </si>
  <si>
    <t>職員休憩室</t>
    <rPh sb="0" eb="5">
      <t>ショクインキュウケイシツ</t>
    </rPh>
    <phoneticPr fontId="3"/>
  </si>
  <si>
    <t>職員休憩室　洗面</t>
    <rPh sb="0" eb="5">
      <t>ショクインキュウケイシツ</t>
    </rPh>
    <rPh sb="6" eb="8">
      <t>センメン</t>
    </rPh>
    <phoneticPr fontId="3"/>
  </si>
  <si>
    <t>プレハブ棟</t>
    <rPh sb="4" eb="5">
      <t>トウ</t>
    </rPh>
    <phoneticPr fontId="3"/>
  </si>
  <si>
    <t>606・609号室</t>
    <rPh sb="7" eb="9">
      <t>ゴウシツ</t>
    </rPh>
    <phoneticPr fontId="3"/>
  </si>
  <si>
    <t>重症9床室</t>
    <rPh sb="0" eb="2">
      <t>ジュウショウ</t>
    </rPh>
    <rPh sb="3" eb="4">
      <t>トコ</t>
    </rPh>
    <rPh sb="4" eb="5">
      <t>シツ</t>
    </rPh>
    <phoneticPr fontId="3"/>
  </si>
  <si>
    <t>カンファランス</t>
  </si>
  <si>
    <r>
      <t>42</t>
    </r>
    <r>
      <rPr>
        <sz val="11"/>
        <rFont val="ＭＳ Ｐゴシック"/>
        <family val="3"/>
        <charset val="128"/>
      </rPr>
      <t>6A</t>
    </r>
    <phoneticPr fontId="3"/>
  </si>
  <si>
    <r>
      <t>7</t>
    </r>
    <r>
      <rPr>
        <sz val="11"/>
        <rFont val="ＭＳ Ｐゴシック"/>
        <family val="3"/>
        <charset val="128"/>
      </rPr>
      <t>36A</t>
    </r>
    <phoneticPr fontId="3"/>
  </si>
  <si>
    <r>
      <t>7</t>
    </r>
    <r>
      <rPr>
        <sz val="11"/>
        <rFont val="ＭＳ Ｐゴシック"/>
        <family val="3"/>
        <charset val="128"/>
      </rPr>
      <t>36B</t>
    </r>
    <phoneticPr fontId="3"/>
  </si>
  <si>
    <r>
      <t>病室PS1.3*1　×</t>
    </r>
    <r>
      <rPr>
        <sz val="11"/>
        <rFont val="ＭＳ Ｐゴシック"/>
        <family val="3"/>
        <charset val="128"/>
      </rPr>
      <t>1室</t>
    </r>
    <rPh sb="0" eb="2">
      <t>ビョウシツ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</si>
</sst>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0.00_ "/>
    <numFmt numFmtId="177" formatCode="0_ "/>
    <numFmt numFmtId="178" formatCode="#,##0.0;[Red]\-#,##0.0"/>
    <numFmt numFmtId="179" formatCode="0.0"/>
    <numFmt numFmtId="180" formatCode="#,##0&quot;回/日&quot;"/>
    <numFmt numFmtId="181" formatCode="#,##0&quot;日/週&quot;"/>
    <numFmt numFmtId="182" formatCode="0.0_ "/>
    <numFmt numFmtId="183" formatCode="0;_ࠀ"/>
    <numFmt numFmtId="184" formatCode="0_);[Red]\(0\)"/>
    <numFmt numFmtId="185" formatCode="#,##0.00_ ;[Red]\-#,##0.00\ "/>
    <numFmt numFmtId="186" formatCode="0.0_);[Red]\(0.0\)"/>
    <numFmt numFmtId="187" formatCode="0.00_);[Red]\(0.0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9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9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150D7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</cellStyleXfs>
  <cellXfs count="1048">
    <xf numFmtId="0" fontId="0" fillId="0" borderId="0" xfId="0"/>
    <xf numFmtId="0" fontId="2" fillId="2" borderId="0" xfId="0" applyFont="1" applyFill="1" applyAlignment="1"/>
    <xf numFmtId="176" fontId="4" fillId="2" borderId="0" xfId="0" applyNumberFormat="1" applyFont="1" applyFill="1" applyAlignment="1">
      <alignment horizontal="right"/>
    </xf>
    <xf numFmtId="0" fontId="4" fillId="2" borderId="0" xfId="0" applyFont="1" applyFill="1"/>
    <xf numFmtId="0" fontId="1" fillId="0" borderId="0" xfId="0" applyFont="1"/>
    <xf numFmtId="0" fontId="1" fillId="0" borderId="0" xfId="0" applyFont="1" applyBorder="1"/>
    <xf numFmtId="177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/>
    <xf numFmtId="0" fontId="1" fillId="0" borderId="0" xfId="0" applyFont="1" applyFill="1" applyBorder="1"/>
    <xf numFmtId="0" fontId="1" fillId="0" borderId="0" xfId="0" applyFont="1" applyFill="1"/>
    <xf numFmtId="0" fontId="5" fillId="0" borderId="1" xfId="2" applyFont="1" applyBorder="1" applyAlignment="1">
      <alignment horizontal="left" vertical="center"/>
    </xf>
    <xf numFmtId="0" fontId="1" fillId="0" borderId="1" xfId="0" applyFont="1" applyFill="1" applyBorder="1"/>
    <xf numFmtId="0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ill="1"/>
    <xf numFmtId="176" fontId="1" fillId="0" borderId="9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right" vertical="center"/>
    </xf>
    <xf numFmtId="177" fontId="1" fillId="0" borderId="14" xfId="0" applyNumberFormat="1" applyFont="1" applyBorder="1" applyAlignment="1">
      <alignment horizontal="right" vertical="center"/>
    </xf>
    <xf numFmtId="177" fontId="1" fillId="0" borderId="11" xfId="0" applyNumberFormat="1" applyFont="1" applyBorder="1" applyAlignment="1">
      <alignment horizontal="right" vertical="center"/>
    </xf>
    <xf numFmtId="0" fontId="0" fillId="0" borderId="12" xfId="0" applyBorder="1"/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/>
    <xf numFmtId="0" fontId="1" fillId="0" borderId="18" xfId="0" applyFont="1" applyFill="1" applyBorder="1" applyAlignment="1"/>
    <xf numFmtId="0" fontId="1" fillId="0" borderId="19" xfId="0" applyFont="1" applyFill="1" applyBorder="1" applyAlignment="1"/>
    <xf numFmtId="0" fontId="1" fillId="0" borderId="20" xfId="0" applyFont="1" applyFill="1" applyBorder="1" applyAlignment="1"/>
    <xf numFmtId="0" fontId="1" fillId="0" borderId="16" xfId="0" applyFont="1" applyFill="1" applyBorder="1" applyAlignment="1"/>
    <xf numFmtId="38" fontId="1" fillId="0" borderId="19" xfId="1" applyFont="1" applyFill="1" applyBorder="1" applyAlignment="1"/>
    <xf numFmtId="38" fontId="1" fillId="0" borderId="17" xfId="1" applyFont="1" applyFill="1" applyBorder="1" applyAlignment="1"/>
    <xf numFmtId="0" fontId="1" fillId="0" borderId="17" xfId="0" applyFont="1" applyFill="1" applyBorder="1"/>
    <xf numFmtId="0" fontId="0" fillId="0" borderId="17" xfId="0" applyFill="1" applyBorder="1"/>
    <xf numFmtId="0" fontId="1" fillId="0" borderId="7" xfId="0" applyNumberFormat="1" applyFont="1" applyFill="1" applyBorder="1" applyAlignment="1">
      <alignment horizontal="center" vertical="center"/>
    </xf>
    <xf numFmtId="177" fontId="1" fillId="0" borderId="8" xfId="0" applyNumberFormat="1" applyFont="1" applyFill="1" applyBorder="1" applyAlignment="1">
      <alignment horizontal="right" vertical="center"/>
    </xf>
    <xf numFmtId="176" fontId="1" fillId="0" borderId="9" xfId="0" applyNumberFormat="1" applyFont="1" applyFill="1" applyBorder="1"/>
    <xf numFmtId="38" fontId="1" fillId="0" borderId="1" xfId="1" applyFont="1" applyFill="1" applyBorder="1" applyAlignment="1"/>
    <xf numFmtId="0" fontId="1" fillId="0" borderId="10" xfId="0" applyFont="1" applyFill="1" applyBorder="1"/>
    <xf numFmtId="176" fontId="1" fillId="0" borderId="7" xfId="0" applyNumberFormat="1" applyFont="1" applyFill="1" applyBorder="1"/>
    <xf numFmtId="176" fontId="1" fillId="0" borderId="8" xfId="0" applyNumberFormat="1" applyFont="1" applyFill="1" applyBorder="1"/>
    <xf numFmtId="0" fontId="5" fillId="0" borderId="9" xfId="0" applyFont="1" applyFill="1" applyBorder="1"/>
    <xf numFmtId="0" fontId="5" fillId="0" borderId="1" xfId="2" applyFont="1" applyFill="1" applyBorder="1" applyAlignment="1">
      <alignment horizontal="left" vertical="center"/>
    </xf>
    <xf numFmtId="40" fontId="1" fillId="0" borderId="1" xfId="1" applyNumberFormat="1" applyFont="1" applyFill="1" applyBorder="1" applyAlignment="1"/>
    <xf numFmtId="0" fontId="0" fillId="0" borderId="1" xfId="0" applyFill="1" applyBorder="1"/>
    <xf numFmtId="38" fontId="1" fillId="0" borderId="1" xfId="1" applyFont="1" applyFill="1" applyBorder="1" applyAlignment="1">
      <alignment vertical="center"/>
    </xf>
    <xf numFmtId="38" fontId="5" fillId="0" borderId="9" xfId="1" applyFont="1" applyFill="1" applyBorder="1" applyAlignment="1"/>
    <xf numFmtId="40" fontId="5" fillId="0" borderId="1" xfId="1" applyNumberFormat="1" applyFont="1" applyFill="1" applyBorder="1" applyAlignment="1"/>
    <xf numFmtId="0" fontId="0" fillId="4" borderId="0" xfId="0" applyFill="1"/>
    <xf numFmtId="0" fontId="5" fillId="0" borderId="9" xfId="2" applyFont="1" applyFill="1" applyBorder="1" applyAlignment="1">
      <alignment horizontal="left" vertical="center"/>
    </xf>
    <xf numFmtId="0" fontId="5" fillId="0" borderId="1" xfId="0" applyFont="1" applyFill="1" applyBorder="1"/>
    <xf numFmtId="0" fontId="1" fillId="0" borderId="21" xfId="0" applyNumberFormat="1" applyFont="1" applyFill="1" applyBorder="1" applyAlignment="1">
      <alignment horizontal="center" vertical="center"/>
    </xf>
    <xf numFmtId="177" fontId="1" fillId="0" borderId="23" xfId="0" applyNumberFormat="1" applyFont="1" applyFill="1" applyBorder="1" applyAlignment="1">
      <alignment horizontal="right" vertical="center"/>
    </xf>
    <xf numFmtId="176" fontId="1" fillId="0" borderId="24" xfId="0" applyNumberFormat="1" applyFont="1" applyFill="1" applyBorder="1"/>
    <xf numFmtId="38" fontId="1" fillId="0" borderId="22" xfId="1" applyNumberFormat="1" applyFont="1" applyFill="1" applyBorder="1" applyAlignment="1"/>
    <xf numFmtId="176" fontId="1" fillId="0" borderId="21" xfId="0" applyNumberFormat="1" applyFont="1" applyFill="1" applyBorder="1"/>
    <xf numFmtId="176" fontId="1" fillId="0" borderId="23" xfId="0" applyNumberFormat="1" applyFont="1" applyFill="1" applyBorder="1"/>
    <xf numFmtId="0" fontId="0" fillId="0" borderId="22" xfId="0" applyFill="1" applyBorder="1"/>
    <xf numFmtId="0" fontId="1" fillId="0" borderId="2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/>
    <xf numFmtId="38" fontId="1" fillId="0" borderId="3" xfId="1" applyFont="1" applyFill="1" applyBorder="1" applyAlignment="1"/>
    <xf numFmtId="0" fontId="1" fillId="0" borderId="6" xfId="0" applyFont="1" applyFill="1" applyBorder="1"/>
    <xf numFmtId="0" fontId="1" fillId="0" borderId="2" xfId="0" applyFont="1" applyFill="1" applyBorder="1" applyAlignment="1"/>
    <xf numFmtId="0" fontId="1" fillId="0" borderId="4" xfId="0" applyFont="1" applyFill="1" applyBorder="1" applyAlignment="1"/>
    <xf numFmtId="38" fontId="5" fillId="0" borderId="5" xfId="1" applyFont="1" applyFill="1" applyBorder="1" applyAlignment="1"/>
    <xf numFmtId="40" fontId="5" fillId="0" borderId="3" xfId="1" applyNumberFormat="1" applyFont="1" applyFill="1" applyBorder="1" applyAlignment="1"/>
    <xf numFmtId="40" fontId="1" fillId="0" borderId="3" xfId="1" applyNumberFormat="1" applyFont="1" applyFill="1" applyBorder="1" applyAlignment="1"/>
    <xf numFmtId="0" fontId="1" fillId="0" borderId="3" xfId="0" applyFont="1" applyFill="1" applyBorder="1"/>
    <xf numFmtId="0" fontId="0" fillId="0" borderId="3" xfId="0" applyFill="1" applyBorder="1"/>
    <xf numFmtId="40" fontId="1" fillId="0" borderId="10" xfId="1" applyNumberFormat="1" applyFont="1" applyFill="1" applyBorder="1" applyAlignment="1"/>
    <xf numFmtId="0" fontId="1" fillId="0" borderId="11" xfId="0" applyNumberFormat="1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/>
    <xf numFmtId="38" fontId="1" fillId="0" borderId="12" xfId="1" applyNumberFormat="1" applyFont="1" applyFill="1" applyBorder="1" applyAlignment="1"/>
    <xf numFmtId="176" fontId="1" fillId="0" borderId="11" xfId="0" applyNumberFormat="1" applyFont="1" applyFill="1" applyBorder="1"/>
    <xf numFmtId="176" fontId="1" fillId="0" borderId="13" xfId="0" applyNumberFormat="1" applyFont="1" applyFill="1" applyBorder="1"/>
    <xf numFmtId="0" fontId="0" fillId="0" borderId="12" xfId="0" applyFill="1" applyBorder="1"/>
    <xf numFmtId="0" fontId="1" fillId="0" borderId="16" xfId="0" applyNumberFormat="1" applyFont="1" applyFill="1" applyBorder="1" applyAlignment="1">
      <alignment horizontal="left" vertical="center"/>
    </xf>
    <xf numFmtId="0" fontId="1" fillId="0" borderId="20" xfId="0" applyFont="1" applyFill="1" applyBorder="1"/>
    <xf numFmtId="38" fontId="5" fillId="0" borderId="19" xfId="1" applyFont="1" applyFill="1" applyBorder="1" applyAlignment="1"/>
    <xf numFmtId="40" fontId="5" fillId="0" borderId="17" xfId="1" applyNumberFormat="1" applyFont="1" applyFill="1" applyBorder="1" applyAlignment="1"/>
    <xf numFmtId="40" fontId="1" fillId="0" borderId="17" xfId="1" applyNumberFormat="1" applyFont="1" applyFill="1" applyBorder="1" applyAlignment="1"/>
    <xf numFmtId="0" fontId="0" fillId="0" borderId="1" xfId="0" applyFont="1" applyFill="1" applyBorder="1"/>
    <xf numFmtId="0" fontId="0" fillId="5" borderId="7" xfId="0" applyNumberFormat="1" applyFill="1" applyBorder="1" applyAlignment="1">
      <alignment horizontal="center" vertical="center"/>
    </xf>
    <xf numFmtId="176" fontId="1" fillId="0" borderId="20" xfId="0" applyNumberFormat="1" applyFont="1" applyFill="1" applyBorder="1"/>
    <xf numFmtId="176" fontId="1" fillId="0" borderId="16" xfId="0" applyNumberFormat="1" applyFont="1" applyFill="1" applyBorder="1"/>
    <xf numFmtId="0" fontId="1" fillId="0" borderId="18" xfId="0" applyFont="1" applyFill="1" applyBorder="1"/>
    <xf numFmtId="0" fontId="5" fillId="0" borderId="19" xfId="0" applyFont="1" applyFill="1" applyBorder="1"/>
    <xf numFmtId="0" fontId="5" fillId="0" borderId="17" xfId="0" applyFont="1" applyFill="1" applyBorder="1"/>
    <xf numFmtId="0" fontId="1" fillId="0" borderId="7" xfId="0" applyNumberFormat="1" applyFont="1" applyBorder="1" applyAlignment="1">
      <alignment horizontal="center" vertical="center"/>
    </xf>
    <xf numFmtId="177" fontId="1" fillId="0" borderId="8" xfId="0" applyNumberFormat="1" applyFont="1" applyBorder="1" applyAlignment="1">
      <alignment horizontal="right" vertical="center"/>
    </xf>
    <xf numFmtId="176" fontId="1" fillId="0" borderId="10" xfId="0" applyNumberFormat="1" applyFont="1" applyFill="1" applyBorder="1"/>
    <xf numFmtId="0" fontId="1" fillId="0" borderId="8" xfId="0" applyFont="1" applyFill="1" applyBorder="1"/>
    <xf numFmtId="176" fontId="1" fillId="0" borderId="1" xfId="0" quotePrefix="1" applyNumberFormat="1" applyFont="1" applyFill="1" applyBorder="1" applyAlignment="1">
      <alignment horizontal="right"/>
    </xf>
    <xf numFmtId="0" fontId="1" fillId="0" borderId="11" xfId="0" applyNumberFormat="1" applyFont="1" applyBorder="1" applyAlignment="1">
      <alignment horizontal="center" vertical="center"/>
    </xf>
    <xf numFmtId="176" fontId="1" fillId="0" borderId="15" xfId="0" applyNumberFormat="1" applyFont="1" applyFill="1" applyBorder="1"/>
    <xf numFmtId="0" fontId="1" fillId="0" borderId="13" xfId="0" applyFont="1" applyFill="1" applyBorder="1"/>
    <xf numFmtId="0" fontId="5" fillId="0" borderId="14" xfId="0" applyFont="1" applyFill="1" applyBorder="1"/>
    <xf numFmtId="0" fontId="5" fillId="0" borderId="12" xfId="0" applyFont="1" applyFill="1" applyBorder="1"/>
    <xf numFmtId="176" fontId="1" fillId="0" borderId="12" xfId="0" applyNumberFormat="1" applyFont="1" applyFill="1" applyBorder="1"/>
    <xf numFmtId="0" fontId="1" fillId="0" borderId="12" xfId="0" applyFont="1" applyFill="1" applyBorder="1"/>
    <xf numFmtId="0" fontId="0" fillId="0" borderId="0" xfId="0" applyNumberFormat="1" applyBorder="1" applyAlignment="1">
      <alignment horizontal="center" vertical="center"/>
    </xf>
    <xf numFmtId="0" fontId="0" fillId="0" borderId="0" xfId="0" applyBorder="1"/>
    <xf numFmtId="177" fontId="0" fillId="0" borderId="0" xfId="0" applyNumberFormat="1" applyBorder="1" applyAlignment="1">
      <alignment horizontal="right" vertical="center"/>
    </xf>
    <xf numFmtId="176" fontId="0" fillId="0" borderId="0" xfId="0" applyNumberFormat="1" applyBorder="1"/>
    <xf numFmtId="0" fontId="5" fillId="0" borderId="0" xfId="0" applyFont="1" applyFill="1" applyBorder="1"/>
    <xf numFmtId="0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176" fontId="0" fillId="0" borderId="0" xfId="0" applyNumberFormat="1"/>
    <xf numFmtId="0" fontId="7" fillId="0" borderId="0" xfId="0" applyNumberFormat="1" applyFont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177" fontId="1" fillId="0" borderId="7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181" fontId="1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" xfId="0" applyFont="1" applyFill="1" applyBorder="1" applyAlignment="1">
      <alignment horizontal="right"/>
    </xf>
    <xf numFmtId="177" fontId="1" fillId="0" borderId="22" xfId="0" applyNumberFormat="1" applyFont="1" applyFill="1" applyBorder="1"/>
    <xf numFmtId="177" fontId="1" fillId="0" borderId="1" xfId="0" applyNumberFormat="1" applyFont="1" applyFill="1" applyBorder="1"/>
    <xf numFmtId="0" fontId="1" fillId="0" borderId="15" xfId="0" applyFont="1" applyFill="1" applyBorder="1"/>
    <xf numFmtId="177" fontId="1" fillId="0" borderId="10" xfId="0" applyNumberFormat="1" applyFont="1" applyBorder="1" applyAlignment="1">
      <alignment horizontal="right" vertical="center"/>
    </xf>
    <xf numFmtId="176" fontId="1" fillId="0" borderId="4" xfId="0" applyNumberFormat="1" applyFont="1" applyFill="1" applyBorder="1"/>
    <xf numFmtId="177" fontId="1" fillId="0" borderId="12" xfId="0" applyNumberFormat="1" applyFont="1" applyFill="1" applyBorder="1"/>
    <xf numFmtId="0" fontId="1" fillId="0" borderId="11" xfId="0" applyFont="1" applyFill="1" applyBorder="1"/>
    <xf numFmtId="0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/>
    <xf numFmtId="177" fontId="1" fillId="0" borderId="0" xfId="0" applyNumberFormat="1" applyFont="1" applyFill="1" applyBorder="1"/>
    <xf numFmtId="0" fontId="0" fillId="0" borderId="0" xfId="0" applyFill="1" applyBorder="1"/>
    <xf numFmtId="38" fontId="1" fillId="0" borderId="0" xfId="1" applyFont="1" applyFill="1" applyBorder="1" applyAlignment="1"/>
    <xf numFmtId="181" fontId="1" fillId="0" borderId="1" xfId="0" applyNumberFormat="1" applyFont="1" applyFill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right" vertical="center"/>
    </xf>
    <xf numFmtId="177" fontId="1" fillId="0" borderId="9" xfId="0" applyNumberFormat="1" applyFont="1" applyBorder="1" applyAlignment="1">
      <alignment horizontal="right" vertical="center"/>
    </xf>
    <xf numFmtId="176" fontId="1" fillId="0" borderId="1" xfId="0" applyNumberFormat="1" applyFont="1" applyFill="1" applyBorder="1"/>
    <xf numFmtId="177" fontId="1" fillId="0" borderId="1" xfId="0" applyNumberFormat="1" applyFont="1" applyFill="1" applyBorder="1" applyAlignment="1">
      <alignment horizontal="right"/>
    </xf>
    <xf numFmtId="0" fontId="0" fillId="0" borderId="9" xfId="0" applyFont="1" applyFill="1" applyBorder="1"/>
    <xf numFmtId="177" fontId="1" fillId="0" borderId="17" xfId="0" applyNumberFormat="1" applyFont="1" applyFill="1" applyBorder="1" applyAlignment="1"/>
    <xf numFmtId="176" fontId="1" fillId="0" borderId="19" xfId="0" applyNumberFormat="1" applyFont="1" applyFill="1" applyBorder="1"/>
    <xf numFmtId="0" fontId="1" fillId="0" borderId="16" xfId="0" applyNumberFormat="1" applyFont="1" applyFill="1" applyBorder="1" applyAlignment="1">
      <alignment horizontal="center" vertical="center"/>
    </xf>
    <xf numFmtId="176" fontId="1" fillId="0" borderId="5" xfId="0" applyNumberFormat="1" applyFont="1" applyFill="1" applyBorder="1"/>
    <xf numFmtId="0" fontId="0" fillId="0" borderId="0" xfId="0" applyFont="1" applyFill="1"/>
    <xf numFmtId="0" fontId="0" fillId="0" borderId="8" xfId="0" applyFill="1" applyBorder="1"/>
    <xf numFmtId="0" fontId="1" fillId="0" borderId="12" xfId="0" applyFont="1" applyFill="1" applyBorder="1" applyAlignment="1">
      <alignment horizontal="center" vertical="center" wrapText="1"/>
    </xf>
    <xf numFmtId="177" fontId="0" fillId="0" borderId="29" xfId="0" applyNumberFormat="1" applyBorder="1" applyAlignment="1">
      <alignment horizontal="right" vertical="center"/>
    </xf>
    <xf numFmtId="177" fontId="0" fillId="0" borderId="36" xfId="0" applyNumberFormat="1" applyBorder="1" applyAlignment="1">
      <alignment horizontal="center" vertical="center"/>
    </xf>
    <xf numFmtId="177" fontId="1" fillId="0" borderId="36" xfId="0" applyNumberFormat="1" applyFont="1" applyBorder="1" applyAlignment="1">
      <alignment horizontal="right" vertical="center"/>
    </xf>
    <xf numFmtId="177" fontId="1" fillId="0" borderId="32" xfId="0" applyNumberFormat="1" applyFont="1" applyBorder="1" applyAlignment="1">
      <alignment horizontal="right" vertical="center"/>
    </xf>
    <xf numFmtId="177" fontId="0" fillId="0" borderId="29" xfId="0" applyNumberFormat="1" applyBorder="1" applyAlignment="1">
      <alignment horizontal="right"/>
    </xf>
    <xf numFmtId="0" fontId="0" fillId="0" borderId="11" xfId="0" applyBorder="1"/>
    <xf numFmtId="0" fontId="1" fillId="0" borderId="1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77" fontId="1" fillId="0" borderId="22" xfId="0" applyNumberFormat="1" applyFont="1" applyFill="1" applyBorder="1" applyAlignment="1">
      <alignment horizontal="right"/>
    </xf>
    <xf numFmtId="176" fontId="1" fillId="0" borderId="22" xfId="0" applyNumberFormat="1" applyFont="1" applyFill="1" applyBorder="1"/>
    <xf numFmtId="0" fontId="1" fillId="0" borderId="2" xfId="0" applyNumberFormat="1" applyFont="1" applyFill="1" applyBorder="1" applyAlignment="1">
      <alignment horizontal="center" vertical="center"/>
    </xf>
    <xf numFmtId="177" fontId="1" fillId="0" borderId="12" xfId="0" applyNumberFormat="1" applyFont="1" applyFill="1" applyBorder="1" applyAlignment="1">
      <alignment horizontal="right"/>
    </xf>
    <xf numFmtId="0" fontId="0" fillId="0" borderId="0" xfId="0" applyFont="1"/>
    <xf numFmtId="0" fontId="0" fillId="0" borderId="8" xfId="0" applyFont="1" applyFill="1" applyBorder="1" applyAlignment="1">
      <alignment horizontal="center" vertical="center"/>
    </xf>
    <xf numFmtId="176" fontId="0" fillId="0" borderId="2" xfId="0" applyNumberFormat="1" applyFont="1" applyFill="1" applyBorder="1"/>
    <xf numFmtId="181" fontId="0" fillId="0" borderId="9" xfId="0" applyNumberFormat="1" applyFont="1" applyFill="1" applyBorder="1" applyAlignment="1">
      <alignment horizontal="center" vertical="center"/>
    </xf>
    <xf numFmtId="0" fontId="0" fillId="0" borderId="17" xfId="0" applyFont="1" applyFill="1" applyBorder="1"/>
    <xf numFmtId="0" fontId="0" fillId="0" borderId="7" xfId="0" applyNumberFormat="1" applyFont="1" applyFill="1" applyBorder="1" applyAlignment="1">
      <alignment horizontal="center" vertical="center"/>
    </xf>
    <xf numFmtId="176" fontId="0" fillId="0" borderId="7" xfId="0" applyNumberFormat="1" applyFont="1" applyFill="1" applyBorder="1"/>
    <xf numFmtId="176" fontId="0" fillId="0" borderId="8" xfId="0" applyNumberFormat="1" applyFont="1" applyFill="1" applyBorder="1"/>
    <xf numFmtId="0" fontId="0" fillId="0" borderId="1" xfId="2" applyFont="1" applyBorder="1" applyAlignment="1">
      <alignment horizontal="left" vertical="center"/>
    </xf>
    <xf numFmtId="0" fontId="0" fillId="0" borderId="18" xfId="0" applyFont="1" applyFill="1" applyBorder="1"/>
    <xf numFmtId="0" fontId="0" fillId="5" borderId="7" xfId="0" applyNumberFormat="1" applyFont="1" applyFill="1" applyBorder="1" applyAlignment="1">
      <alignment horizontal="center" vertical="center"/>
    </xf>
    <xf numFmtId="0" fontId="0" fillId="5" borderId="1" xfId="0" applyFont="1" applyFill="1" applyBorder="1"/>
    <xf numFmtId="176" fontId="0" fillId="5" borderId="7" xfId="0" applyNumberFormat="1" applyFont="1" applyFill="1" applyBorder="1"/>
    <xf numFmtId="0" fontId="0" fillId="4" borderId="0" xfId="0" applyFont="1" applyFill="1"/>
    <xf numFmtId="0" fontId="0" fillId="0" borderId="8" xfId="0" applyFont="1" applyFill="1" applyBorder="1"/>
    <xf numFmtId="0" fontId="0" fillId="5" borderId="9" xfId="0" applyFont="1" applyFill="1" applyBorder="1"/>
    <xf numFmtId="0" fontId="0" fillId="0" borderId="24" xfId="0" applyFont="1" applyFill="1" applyBorder="1"/>
    <xf numFmtId="0" fontId="0" fillId="0" borderId="22" xfId="0" applyFont="1" applyFill="1" applyBorder="1"/>
    <xf numFmtId="176" fontId="0" fillId="0" borderId="21" xfId="0" applyNumberFormat="1" applyFont="1" applyFill="1" applyBorder="1"/>
    <xf numFmtId="176" fontId="0" fillId="0" borderId="23" xfId="0" applyNumberFormat="1" applyFont="1" applyFill="1" applyBorder="1"/>
    <xf numFmtId="0" fontId="0" fillId="0" borderId="10" xfId="0" applyFont="1" applyFill="1" applyBorder="1"/>
    <xf numFmtId="38" fontId="0" fillId="0" borderId="1" xfId="1" applyFont="1" applyFill="1" applyBorder="1" applyAlignment="1"/>
    <xf numFmtId="0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/>
    <xf numFmtId="176" fontId="0" fillId="0" borderId="13" xfId="0" applyNumberFormat="1" applyFont="1" applyFill="1" applyBorder="1"/>
    <xf numFmtId="0" fontId="0" fillId="0" borderId="16" xfId="0" applyNumberFormat="1" applyFont="1" applyFill="1" applyBorder="1" applyAlignment="1">
      <alignment horizontal="center" vertical="center"/>
    </xf>
    <xf numFmtId="38" fontId="0" fillId="0" borderId="12" xfId="1" applyFont="1" applyFill="1" applyBorder="1" applyAlignment="1"/>
    <xf numFmtId="176" fontId="0" fillId="0" borderId="10" xfId="0" applyNumberFormat="1" applyFont="1" applyFill="1" applyBorder="1"/>
    <xf numFmtId="176" fontId="0" fillId="5" borderId="10" xfId="0" applyNumberFormat="1" applyFont="1" applyFill="1" applyBorder="1"/>
    <xf numFmtId="0" fontId="0" fillId="0" borderId="21" xfId="0" applyNumberFormat="1" applyFont="1" applyFill="1" applyBorder="1" applyAlignment="1">
      <alignment horizontal="center" vertical="center"/>
    </xf>
    <xf numFmtId="176" fontId="0" fillId="0" borderId="25" xfId="0" applyNumberFormat="1" applyFont="1" applyFill="1" applyBorder="1"/>
    <xf numFmtId="0" fontId="0" fillId="0" borderId="16" xfId="0" applyFont="1" applyFill="1" applyBorder="1"/>
    <xf numFmtId="0" fontId="0" fillId="0" borderId="20" xfId="0" applyFont="1" applyFill="1" applyBorder="1"/>
    <xf numFmtId="176" fontId="0" fillId="0" borderId="1" xfId="0" applyNumberFormat="1" applyFont="1" applyFill="1" applyBorder="1"/>
    <xf numFmtId="0" fontId="0" fillId="0" borderId="7" xfId="0" applyNumberFormat="1" applyFont="1" applyBorder="1" applyAlignment="1">
      <alignment horizontal="center" vertical="center"/>
    </xf>
    <xf numFmtId="0" fontId="0" fillId="0" borderId="1" xfId="0" applyFont="1" applyBorder="1"/>
    <xf numFmtId="176" fontId="0" fillId="0" borderId="2" xfId="0" applyNumberFormat="1" applyFont="1" applyBorder="1"/>
    <xf numFmtId="176" fontId="0" fillId="0" borderId="3" xfId="0" applyNumberFormat="1" applyFont="1" applyBorder="1"/>
    <xf numFmtId="176" fontId="0" fillId="0" borderId="4" xfId="0" applyNumberFormat="1" applyFont="1" applyFill="1" applyBorder="1"/>
    <xf numFmtId="0" fontId="0" fillId="0" borderId="4" xfId="0" applyFont="1" applyFill="1" applyBorder="1"/>
    <xf numFmtId="177" fontId="0" fillId="0" borderId="1" xfId="0" applyNumberFormat="1" applyFont="1" applyBorder="1"/>
    <xf numFmtId="0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/>
    <xf numFmtId="0" fontId="0" fillId="0" borderId="13" xfId="0" applyFont="1" applyFill="1" applyBorder="1"/>
    <xf numFmtId="0" fontId="0" fillId="0" borderId="11" xfId="0" applyFont="1" applyFill="1" applyBorder="1"/>
    <xf numFmtId="0" fontId="0" fillId="0" borderId="12" xfId="0" applyFont="1" applyFill="1" applyBorder="1"/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77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/>
    <xf numFmtId="176" fontId="0" fillId="0" borderId="1" xfId="0" applyNumberFormat="1" applyFont="1" applyBorder="1" applyAlignment="1">
      <alignment horizontal="center" vertical="center"/>
    </xf>
    <xf numFmtId="18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right"/>
    </xf>
    <xf numFmtId="0" fontId="0" fillId="0" borderId="7" xfId="0" applyNumberFormat="1" applyFont="1" applyFill="1" applyBorder="1" applyAlignment="1">
      <alignment horizontal="left" vertical="center"/>
    </xf>
    <xf numFmtId="177" fontId="0" fillId="0" borderId="1" xfId="0" applyNumberFormat="1" applyFont="1" applyFill="1" applyBorder="1"/>
    <xf numFmtId="179" fontId="0" fillId="0" borderId="8" xfId="0" applyNumberFormat="1" applyFont="1" applyFill="1" applyBorder="1"/>
    <xf numFmtId="177" fontId="0" fillId="5" borderId="1" xfId="0" applyNumberFormat="1" applyFont="1" applyFill="1" applyBorder="1"/>
    <xf numFmtId="177" fontId="0" fillId="0" borderId="1" xfId="1" applyNumberFormat="1" applyFont="1" applyFill="1" applyBorder="1" applyAlignment="1"/>
    <xf numFmtId="176" fontId="0" fillId="0" borderId="1" xfId="0" applyNumberFormat="1" applyFont="1" applyBorder="1"/>
    <xf numFmtId="179" fontId="0" fillId="0" borderId="13" xfId="0" applyNumberFormat="1" applyFont="1" applyFill="1" applyBorder="1"/>
    <xf numFmtId="0" fontId="0" fillId="0" borderId="17" xfId="0" applyFont="1" applyBorder="1"/>
    <xf numFmtId="0" fontId="0" fillId="0" borderId="10" xfId="0" applyFont="1" applyBorder="1"/>
    <xf numFmtId="0" fontId="0" fillId="0" borderId="15" xfId="0" applyFont="1" applyBorder="1"/>
    <xf numFmtId="176" fontId="0" fillId="0" borderId="10" xfId="0" applyNumberFormat="1" applyFont="1" applyBorder="1" applyAlignment="1">
      <alignment horizontal="center" vertical="center"/>
    </xf>
    <xf numFmtId="176" fontId="0" fillId="0" borderId="15" xfId="0" applyNumberFormat="1" applyFont="1" applyFill="1" applyBorder="1"/>
    <xf numFmtId="176" fontId="0" fillId="0" borderId="9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right" vertical="center"/>
    </xf>
    <xf numFmtId="177" fontId="0" fillId="0" borderId="14" xfId="0" applyNumberFormat="1" applyFont="1" applyBorder="1" applyAlignment="1">
      <alignment horizontal="right" vertical="center"/>
    </xf>
    <xf numFmtId="176" fontId="0" fillId="0" borderId="9" xfId="0" applyNumberFormat="1" applyFont="1" applyFill="1" applyBorder="1"/>
    <xf numFmtId="176" fontId="0" fillId="5" borderId="9" xfId="0" applyNumberFormat="1" applyFont="1" applyFill="1" applyBorder="1"/>
    <xf numFmtId="176" fontId="0" fillId="0" borderId="9" xfId="0" applyNumberFormat="1" applyFont="1" applyBorder="1"/>
    <xf numFmtId="176" fontId="0" fillId="0" borderId="14" xfId="0" applyNumberFormat="1" applyFont="1" applyBorder="1"/>
    <xf numFmtId="0" fontId="0" fillId="0" borderId="14" xfId="0" applyFont="1" applyFill="1" applyBorder="1"/>
    <xf numFmtId="177" fontId="0" fillId="0" borderId="40" xfId="0" applyNumberFormat="1" applyFont="1" applyBorder="1" applyAlignment="1">
      <alignment horizontal="right" vertical="center"/>
    </xf>
    <xf numFmtId="177" fontId="0" fillId="0" borderId="41" xfId="0" applyNumberFormat="1" applyFont="1" applyBorder="1" applyAlignment="1">
      <alignment horizontal="center" vertical="center"/>
    </xf>
    <xf numFmtId="177" fontId="0" fillId="0" borderId="41" xfId="0" applyNumberFormat="1" applyFont="1" applyFill="1" applyBorder="1" applyAlignment="1">
      <alignment horizontal="right" vertical="center"/>
    </xf>
    <xf numFmtId="176" fontId="0" fillId="0" borderId="7" xfId="0" applyNumberFormat="1" applyFont="1" applyBorder="1" applyAlignment="1">
      <alignment horizontal="center" vertical="center"/>
    </xf>
    <xf numFmtId="0" fontId="0" fillId="5" borderId="8" xfId="0" applyFont="1" applyFill="1" applyBorder="1"/>
    <xf numFmtId="0" fontId="0" fillId="0" borderId="8" xfId="0" applyFont="1" applyBorder="1"/>
    <xf numFmtId="177" fontId="0" fillId="0" borderId="44" xfId="0" applyNumberFormat="1" applyFont="1" applyFill="1" applyBorder="1" applyAlignment="1">
      <alignment horizontal="right" vertical="center"/>
    </xf>
    <xf numFmtId="176" fontId="0" fillId="0" borderId="24" xfId="0" applyNumberFormat="1" applyFont="1" applyFill="1" applyBorder="1"/>
    <xf numFmtId="38" fontId="0" fillId="0" borderId="22" xfId="1" applyFont="1" applyFill="1" applyBorder="1" applyAlignment="1"/>
    <xf numFmtId="0" fontId="0" fillId="0" borderId="16" xfId="0" applyNumberFormat="1" applyFont="1" applyFill="1" applyBorder="1" applyAlignment="1">
      <alignment horizontal="left" vertical="center"/>
    </xf>
    <xf numFmtId="0" fontId="0" fillId="0" borderId="20" xfId="0" applyFont="1" applyFill="1" applyBorder="1" applyAlignment="1"/>
    <xf numFmtId="0" fontId="0" fillId="0" borderId="19" xfId="0" applyFont="1" applyFill="1" applyBorder="1" applyAlignment="1"/>
    <xf numFmtId="0" fontId="0" fillId="0" borderId="17" xfId="0" applyFont="1" applyFill="1" applyBorder="1" applyAlignment="1"/>
    <xf numFmtId="0" fontId="0" fillId="0" borderId="16" xfId="0" applyFont="1" applyFill="1" applyBorder="1" applyAlignment="1"/>
    <xf numFmtId="0" fontId="0" fillId="0" borderId="18" xfId="0" applyFont="1" applyFill="1" applyBorder="1" applyAlignment="1"/>
    <xf numFmtId="0" fontId="0" fillId="0" borderId="6" xfId="0" applyFont="1" applyFill="1" applyBorder="1" applyAlignment="1"/>
    <xf numFmtId="0" fontId="0" fillId="0" borderId="5" xfId="0" applyFont="1" applyFill="1" applyBorder="1" applyAlignment="1"/>
    <xf numFmtId="0" fontId="0" fillId="0" borderId="2" xfId="0" applyFont="1" applyFill="1" applyBorder="1" applyAlignment="1"/>
    <xf numFmtId="0" fontId="0" fillId="0" borderId="4" xfId="0" applyFont="1" applyFill="1" applyBorder="1" applyAlignment="1"/>
    <xf numFmtId="0" fontId="0" fillId="0" borderId="3" xfId="0" applyFont="1" applyFill="1" applyBorder="1"/>
    <xf numFmtId="179" fontId="0" fillId="0" borderId="4" xfId="0" applyNumberFormat="1" applyFont="1" applyFill="1" applyBorder="1"/>
    <xf numFmtId="177" fontId="0" fillId="0" borderId="42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/>
    <xf numFmtId="177" fontId="0" fillId="0" borderId="12" xfId="1" applyNumberFormat="1" applyFont="1" applyFill="1" applyBorder="1" applyAlignment="1"/>
    <xf numFmtId="38" fontId="0" fillId="0" borderId="24" xfId="1" applyFont="1" applyFill="1" applyBorder="1" applyAlignment="1"/>
    <xf numFmtId="179" fontId="0" fillId="0" borderId="23" xfId="0" applyNumberFormat="1" applyFont="1" applyFill="1" applyBorder="1"/>
    <xf numFmtId="0" fontId="0" fillId="0" borderId="2" xfId="0" applyNumberFormat="1" applyFont="1" applyFill="1" applyBorder="1" applyAlignment="1">
      <alignment horizontal="left" vertical="center"/>
    </xf>
    <xf numFmtId="38" fontId="0" fillId="0" borderId="14" xfId="1" applyFont="1" applyFill="1" applyBorder="1" applyAlignment="1"/>
    <xf numFmtId="0" fontId="0" fillId="0" borderId="6" xfId="0" applyFont="1" applyBorder="1"/>
    <xf numFmtId="176" fontId="0" fillId="0" borderId="5" xfId="0" applyNumberFormat="1" applyFont="1" applyBorder="1"/>
    <xf numFmtId="176" fontId="0" fillId="0" borderId="6" xfId="0" applyNumberFormat="1" applyFont="1" applyFill="1" applyBorder="1"/>
    <xf numFmtId="0" fontId="0" fillId="0" borderId="5" xfId="0" applyFont="1" applyFill="1" applyBorder="1"/>
    <xf numFmtId="176" fontId="0" fillId="0" borderId="0" xfId="0" applyNumberFormat="1" applyFont="1"/>
    <xf numFmtId="0" fontId="0" fillId="0" borderId="19" xfId="0" applyFont="1" applyFill="1" applyBorder="1"/>
    <xf numFmtId="0" fontId="0" fillId="0" borderId="6" xfId="0" applyFont="1" applyFill="1" applyBorder="1"/>
    <xf numFmtId="177" fontId="0" fillId="0" borderId="12" xfId="0" applyNumberFormat="1" applyFont="1" applyFill="1" applyBorder="1"/>
    <xf numFmtId="0" fontId="0" fillId="0" borderId="3" xfId="0" applyFont="1" applyBorder="1"/>
    <xf numFmtId="0" fontId="0" fillId="0" borderId="2" xfId="0" applyFont="1" applyFill="1" applyBorder="1"/>
    <xf numFmtId="0" fontId="0" fillId="0" borderId="15" xfId="0" applyFont="1" applyFill="1" applyBorder="1"/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177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/>
    <xf numFmtId="176" fontId="0" fillId="0" borderId="22" xfId="0" applyNumberFormat="1" applyFont="1" applyFill="1" applyBorder="1"/>
    <xf numFmtId="177" fontId="0" fillId="0" borderId="22" xfId="0" applyNumberFormat="1" applyFont="1" applyFill="1" applyBorder="1"/>
    <xf numFmtId="176" fontId="0" fillId="0" borderId="17" xfId="0" applyNumberFormat="1" applyFont="1" applyFill="1" applyBorder="1"/>
    <xf numFmtId="177" fontId="0" fillId="0" borderId="17" xfId="0" applyNumberFormat="1" applyFont="1" applyFill="1" applyBorder="1"/>
    <xf numFmtId="0" fontId="0" fillId="0" borderId="2" xfId="0" applyNumberFormat="1" applyFont="1" applyBorder="1" applyAlignment="1">
      <alignment horizontal="left" vertical="center"/>
    </xf>
    <xf numFmtId="0" fontId="0" fillId="0" borderId="4" xfId="0" applyFont="1" applyBorder="1"/>
    <xf numFmtId="177" fontId="0" fillId="0" borderId="3" xfId="0" applyNumberFormat="1" applyFont="1" applyFill="1" applyBorder="1"/>
    <xf numFmtId="0" fontId="0" fillId="0" borderId="25" xfId="0" applyFont="1" applyFill="1" applyBorder="1"/>
    <xf numFmtId="0" fontId="0" fillId="0" borderId="10" xfId="0" applyFont="1" applyFill="1" applyBorder="1" applyAlignment="1">
      <alignment vertical="center"/>
    </xf>
    <xf numFmtId="176" fontId="0" fillId="0" borderId="6" xfId="0" applyNumberFormat="1" applyFont="1" applyBorder="1"/>
    <xf numFmtId="176" fontId="0" fillId="0" borderId="20" xfId="0" applyNumberFormat="1" applyFont="1" applyFill="1" applyBorder="1"/>
    <xf numFmtId="176" fontId="0" fillId="0" borderId="19" xfId="0" applyNumberFormat="1" applyFont="1" applyFill="1" applyBorder="1"/>
    <xf numFmtId="176" fontId="0" fillId="0" borderId="5" xfId="0" applyNumberFormat="1" applyFont="1" applyFill="1" applyBorder="1"/>
    <xf numFmtId="0" fontId="0" fillId="0" borderId="9" xfId="0" applyFont="1" applyBorder="1"/>
    <xf numFmtId="176" fontId="0" fillId="0" borderId="41" xfId="0" applyNumberFormat="1" applyFont="1" applyBorder="1" applyAlignment="1">
      <alignment horizontal="right"/>
    </xf>
    <xf numFmtId="177" fontId="0" fillId="0" borderId="43" xfId="0" applyNumberFormat="1" applyFont="1" applyFill="1" applyBorder="1" applyAlignment="1">
      <alignment horizontal="right" vertical="center"/>
    </xf>
    <xf numFmtId="177" fontId="0" fillId="0" borderId="40" xfId="0" applyNumberFormat="1" applyFont="1" applyFill="1" applyBorder="1" applyAlignment="1">
      <alignment horizontal="right" vertical="center"/>
    </xf>
    <xf numFmtId="176" fontId="0" fillId="0" borderId="4" xfId="0" applyNumberFormat="1" applyFont="1" applyBorder="1"/>
    <xf numFmtId="176" fontId="0" fillId="0" borderId="16" xfId="0" applyNumberFormat="1" applyFont="1" applyFill="1" applyBorder="1"/>
    <xf numFmtId="176" fontId="0" fillId="0" borderId="18" xfId="0" applyNumberFormat="1" applyFont="1" applyFill="1" applyBorder="1"/>
    <xf numFmtId="0" fontId="8" fillId="2" borderId="0" xfId="0" applyFont="1" applyFill="1" applyAlignment="1"/>
    <xf numFmtId="0" fontId="0" fillId="0" borderId="0" xfId="0" applyFont="1" applyAlignment="1"/>
    <xf numFmtId="176" fontId="0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77" fontId="0" fillId="0" borderId="0" xfId="0" applyNumberFormat="1" applyFont="1" applyFill="1" applyBorder="1"/>
    <xf numFmtId="0" fontId="0" fillId="0" borderId="0" xfId="0" applyNumberFormat="1" applyFont="1" applyAlignment="1">
      <alignment horizontal="center" vertical="center"/>
    </xf>
    <xf numFmtId="0" fontId="0" fillId="0" borderId="16" xfId="0" applyNumberFormat="1" applyFont="1" applyBorder="1" applyAlignment="1">
      <alignment horizontal="left" vertical="center"/>
    </xf>
    <xf numFmtId="0" fontId="0" fillId="0" borderId="21" xfId="0" applyFont="1" applyFill="1" applyBorder="1"/>
    <xf numFmtId="0" fontId="7" fillId="0" borderId="0" xfId="0" applyNumberFormat="1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2" xfId="0" applyNumberFormat="1" applyFont="1" applyFill="1" applyBorder="1"/>
    <xf numFmtId="181" fontId="1" fillId="0" borderId="9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22" xfId="0" applyFont="1" applyFill="1" applyBorder="1"/>
    <xf numFmtId="177" fontId="1" fillId="0" borderId="17" xfId="0" applyNumberFormat="1" applyFont="1" applyFill="1" applyBorder="1"/>
    <xf numFmtId="176" fontId="1" fillId="0" borderId="18" xfId="0" applyNumberFormat="1" applyFont="1" applyFill="1" applyBorder="1"/>
    <xf numFmtId="0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right" vertical="center"/>
    </xf>
    <xf numFmtId="176" fontId="1" fillId="0" borderId="0" xfId="0" applyNumberFormat="1" applyFont="1"/>
    <xf numFmtId="177" fontId="1" fillId="0" borderId="12" xfId="0" applyNumberFormat="1" applyFont="1" applyBorder="1" applyAlignment="1">
      <alignment horizontal="right" vertical="center"/>
    </xf>
    <xf numFmtId="176" fontId="1" fillId="0" borderId="9" xfId="0" quotePrefix="1" applyNumberFormat="1" applyFont="1" applyFill="1" applyBorder="1" applyAlignment="1">
      <alignment horizontal="right"/>
    </xf>
    <xf numFmtId="177" fontId="1" fillId="0" borderId="4" xfId="0" applyNumberFormat="1" applyFont="1" applyBorder="1" applyAlignment="1">
      <alignment horizontal="right" vertical="center"/>
    </xf>
    <xf numFmtId="177" fontId="1" fillId="0" borderId="8" xfId="0" applyNumberFormat="1" applyFont="1" applyBorder="1" applyAlignment="1">
      <alignment horizontal="center" vertical="center"/>
    </xf>
    <xf numFmtId="180" fontId="1" fillId="0" borderId="8" xfId="0" applyNumberFormat="1" applyFont="1" applyFill="1" applyBorder="1" applyAlignment="1">
      <alignment horizontal="right"/>
    </xf>
    <xf numFmtId="177" fontId="1" fillId="0" borderId="18" xfId="0" applyNumberFormat="1" applyFont="1" applyFill="1" applyBorder="1" applyAlignment="1">
      <alignment horizontal="right" vertical="center"/>
    </xf>
    <xf numFmtId="177" fontId="1" fillId="0" borderId="4" xfId="0" applyNumberFormat="1" applyFont="1" applyFill="1" applyBorder="1" applyAlignment="1">
      <alignment horizontal="right" vertical="center"/>
    </xf>
    <xf numFmtId="177" fontId="1" fillId="0" borderId="3" xfId="0" applyNumberFormat="1" applyFont="1" applyFill="1" applyBorder="1"/>
    <xf numFmtId="176" fontId="1" fillId="0" borderId="6" xfId="0" applyNumberFormat="1" applyFont="1" applyFill="1" applyBorder="1"/>
    <xf numFmtId="0" fontId="1" fillId="0" borderId="4" xfId="0" applyFont="1" applyFill="1" applyBorder="1"/>
    <xf numFmtId="0" fontId="0" fillId="0" borderId="0" xfId="0" applyFont="1" applyFill="1" applyBorder="1" applyAlignment="1">
      <alignment horizontal="right"/>
    </xf>
    <xf numFmtId="0" fontId="0" fillId="0" borderId="0" xfId="0" quotePrefix="1" applyFont="1" applyFill="1" applyBorder="1"/>
    <xf numFmtId="0" fontId="0" fillId="0" borderId="33" xfId="0" applyFont="1" applyFill="1" applyBorder="1"/>
    <xf numFmtId="0" fontId="1" fillId="0" borderId="0" xfId="0" applyNumberFormat="1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7" fontId="0" fillId="0" borderId="17" xfId="0" applyNumberFormat="1" applyFont="1" applyBorder="1" applyAlignment="1"/>
    <xf numFmtId="176" fontId="0" fillId="0" borderId="19" xfId="0" applyNumberFormat="1" applyFont="1" applyBorder="1" applyAlignment="1"/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/>
    <xf numFmtId="0" fontId="0" fillId="0" borderId="18" xfId="0" applyFont="1" applyBorder="1"/>
    <xf numFmtId="0" fontId="0" fillId="0" borderId="8" xfId="0" applyFont="1" applyBorder="1" applyAlignment="1">
      <alignment horizontal="left"/>
    </xf>
    <xf numFmtId="176" fontId="0" fillId="0" borderId="20" xfId="0" applyNumberFormat="1" applyFont="1" applyBorder="1" applyAlignment="1"/>
    <xf numFmtId="176" fontId="0" fillId="0" borderId="16" xfId="0" applyNumberFormat="1" applyFont="1" applyBorder="1" applyAlignment="1"/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0" xfId="0" applyAlignment="1"/>
    <xf numFmtId="176" fontId="1" fillId="0" borderId="14" xfId="0" applyNumberFormat="1" applyFont="1" applyBorder="1" applyAlignment="1">
      <alignment horizontal="center" vertical="center"/>
    </xf>
    <xf numFmtId="0" fontId="0" fillId="0" borderId="45" xfId="0" applyBorder="1"/>
    <xf numFmtId="38" fontId="0" fillId="0" borderId="45" xfId="1" applyFont="1" applyBorder="1" applyAlignment="1"/>
    <xf numFmtId="38" fontId="0" fillId="0" borderId="45" xfId="1" applyFont="1" applyBorder="1"/>
    <xf numFmtId="0" fontId="0" fillId="0" borderId="47" xfId="0" applyBorder="1"/>
    <xf numFmtId="38" fontId="0" fillId="0" borderId="47" xfId="1" applyFont="1" applyBorder="1"/>
    <xf numFmtId="38" fontId="0" fillId="0" borderId="2" xfId="1" applyFont="1" applyBorder="1"/>
    <xf numFmtId="38" fontId="0" fillId="0" borderId="3" xfId="1" applyFont="1" applyBorder="1"/>
    <xf numFmtId="38" fontId="0" fillId="0" borderId="7" xfId="1" applyFont="1" applyBorder="1"/>
    <xf numFmtId="38" fontId="0" fillId="0" borderId="1" xfId="1" applyFont="1" applyBorder="1"/>
    <xf numFmtId="38" fontId="0" fillId="0" borderId="21" xfId="1" applyFont="1" applyBorder="1"/>
    <xf numFmtId="38" fontId="0" fillId="0" borderId="22" xfId="1" applyFont="1" applyBorder="1"/>
    <xf numFmtId="38" fontId="0" fillId="0" borderId="53" xfId="1" applyFont="1" applyBorder="1"/>
    <xf numFmtId="38" fontId="0" fillId="0" borderId="54" xfId="1" applyFont="1" applyBorder="1"/>
    <xf numFmtId="38" fontId="0" fillId="0" borderId="55" xfId="1" applyFont="1" applyBorder="1"/>
    <xf numFmtId="0" fontId="0" fillId="0" borderId="56" xfId="0" applyBorder="1"/>
    <xf numFmtId="38" fontId="0" fillId="0" borderId="56" xfId="1" applyFont="1" applyBorder="1"/>
    <xf numFmtId="0" fontId="0" fillId="0" borderId="57" xfId="0" applyBorder="1"/>
    <xf numFmtId="38" fontId="0" fillId="0" borderId="58" xfId="1" applyFont="1" applyBorder="1"/>
    <xf numFmtId="38" fontId="0" fillId="0" borderId="59" xfId="1" applyFont="1" applyBorder="1"/>
    <xf numFmtId="38" fontId="0" fillId="0" borderId="60" xfId="1" applyFont="1" applyBorder="1"/>
    <xf numFmtId="0" fontId="0" fillId="0" borderId="61" xfId="0" applyBorder="1"/>
    <xf numFmtId="38" fontId="0" fillId="0" borderId="61" xfId="1" applyFont="1" applyBorder="1"/>
    <xf numFmtId="183" fontId="0" fillId="0" borderId="0" xfId="0" applyNumberFormat="1"/>
    <xf numFmtId="0" fontId="0" fillId="0" borderId="26" xfId="0" applyNumberFormat="1" applyBorder="1" applyAlignment="1">
      <alignment horizontal="center" vertical="center"/>
    </xf>
    <xf numFmtId="0" fontId="0" fillId="0" borderId="39" xfId="0" applyBorder="1" applyAlignment="1">
      <alignment vertical="center"/>
    </xf>
    <xf numFmtId="177" fontId="0" fillId="0" borderId="49" xfId="0" applyNumberFormat="1" applyBorder="1" applyAlignment="1">
      <alignment horizontal="right" vertical="center"/>
    </xf>
    <xf numFmtId="0" fontId="0" fillId="0" borderId="30" xfId="0" applyNumberFormat="1" applyBorder="1" applyAlignment="1">
      <alignment horizontal="center" vertical="center"/>
    </xf>
    <xf numFmtId="0" fontId="0" fillId="0" borderId="62" xfId="0" applyBorder="1" applyAlignment="1">
      <alignment vertical="center"/>
    </xf>
    <xf numFmtId="177" fontId="0" fillId="0" borderId="6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7" fontId="0" fillId="0" borderId="12" xfId="0" applyNumberFormat="1" applyBorder="1" applyAlignment="1">
      <alignment horizontal="right" vertical="center"/>
    </xf>
    <xf numFmtId="176" fontId="0" fillId="0" borderId="13" xfId="0" applyNumberFormat="1" applyBorder="1" applyAlignment="1">
      <alignment vertical="center"/>
    </xf>
    <xf numFmtId="181" fontId="1" fillId="0" borderId="8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82" fontId="0" fillId="0" borderId="13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1" fillId="0" borderId="26" xfId="0" applyNumberFormat="1" applyFont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177" fontId="0" fillId="5" borderId="1" xfId="0" applyNumberFormat="1" applyFill="1" applyBorder="1" applyAlignment="1">
      <alignment horizontal="right" vertical="center"/>
    </xf>
    <xf numFmtId="176" fontId="0" fillId="5" borderId="1" xfId="0" applyNumberFormat="1" applyFill="1" applyBorder="1" applyAlignment="1">
      <alignment horizontal="right" vertical="center"/>
    </xf>
    <xf numFmtId="176" fontId="0" fillId="5" borderId="1" xfId="0" applyNumberFormat="1" applyFill="1" applyBorder="1" applyAlignment="1">
      <alignment vertical="center"/>
    </xf>
    <xf numFmtId="176" fontId="1" fillId="5" borderId="7" xfId="0" applyNumberFormat="1" applyFont="1" applyFill="1" applyBorder="1" applyAlignment="1">
      <alignment vertical="center"/>
    </xf>
    <xf numFmtId="0" fontId="1" fillId="5" borderId="8" xfId="0" applyFont="1" applyFill="1" applyBorder="1" applyAlignment="1">
      <alignment vertical="center"/>
    </xf>
    <xf numFmtId="0" fontId="1" fillId="5" borderId="7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77" fontId="0" fillId="0" borderId="1" xfId="0" applyNumberFormat="1" applyBorder="1" applyAlignment="1">
      <alignment horizontal="right" vertical="center"/>
    </xf>
    <xf numFmtId="176" fontId="0" fillId="0" borderId="1" xfId="0" applyNumberFormat="1" applyBorder="1" applyAlignment="1">
      <alignment vertical="center"/>
    </xf>
    <xf numFmtId="176" fontId="1" fillId="0" borderId="7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0" fillId="0" borderId="7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77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176" fontId="0" fillId="0" borderId="8" xfId="0" applyNumberFormat="1" applyFill="1" applyBorder="1" applyAlignment="1">
      <alignment vertical="center"/>
    </xf>
    <xf numFmtId="178" fontId="1" fillId="0" borderId="8" xfId="1" applyNumberFormat="1" applyFont="1" applyFill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1" fillId="0" borderId="9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6" fontId="0" fillId="0" borderId="13" xfId="0" applyNumberFormat="1" applyBorder="1"/>
    <xf numFmtId="178" fontId="0" fillId="0" borderId="4" xfId="1" applyNumberFormat="1" applyFont="1" applyBorder="1"/>
    <xf numFmtId="178" fontId="0" fillId="0" borderId="8" xfId="1" applyNumberFormat="1" applyFont="1" applyBorder="1"/>
    <xf numFmtId="178" fontId="0" fillId="0" borderId="55" xfId="1" applyNumberFormat="1" applyFont="1" applyBorder="1"/>
    <xf numFmtId="38" fontId="0" fillId="0" borderId="3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178" fontId="0" fillId="0" borderId="4" xfId="1" applyNumberFormat="1" applyFont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178" fontId="0" fillId="0" borderId="8" xfId="1" applyNumberFormat="1" applyFont="1" applyBorder="1" applyAlignment="1">
      <alignment horizontal="right" vertical="center"/>
    </xf>
    <xf numFmtId="38" fontId="1" fillId="0" borderId="1" xfId="1" applyFont="1" applyBorder="1" applyAlignment="1">
      <alignment horizontal="right" vertical="center"/>
    </xf>
    <xf numFmtId="38" fontId="1" fillId="0" borderId="7" xfId="1" applyFont="1" applyBorder="1" applyAlignment="1">
      <alignment horizontal="right" vertical="center"/>
    </xf>
    <xf numFmtId="178" fontId="1" fillId="0" borderId="8" xfId="1" applyNumberFormat="1" applyFont="1" applyBorder="1" applyAlignment="1">
      <alignment horizontal="right" vertical="center"/>
    </xf>
    <xf numFmtId="0" fontId="0" fillId="0" borderId="2" xfId="0" applyNumberFormat="1" applyFill="1" applyBorder="1" applyAlignment="1">
      <alignment horizontal="left" vertical="center"/>
    </xf>
    <xf numFmtId="38" fontId="1" fillId="0" borderId="4" xfId="1" applyFont="1" applyFill="1" applyBorder="1" applyAlignment="1"/>
    <xf numFmtId="0" fontId="0" fillId="0" borderId="7" xfId="0" applyNumberFormat="1" applyFill="1" applyBorder="1" applyAlignment="1">
      <alignment horizontal="left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3" xfId="0" applyBorder="1"/>
    <xf numFmtId="38" fontId="1" fillId="0" borderId="12" xfId="1" applyFont="1" applyFill="1" applyBorder="1" applyAlignment="1"/>
    <xf numFmtId="38" fontId="1" fillId="0" borderId="13" xfId="1" applyFont="1" applyFill="1" applyBorder="1" applyAlignment="1"/>
    <xf numFmtId="38" fontId="1" fillId="0" borderId="1" xfId="1" applyFont="1" applyFill="1" applyBorder="1"/>
    <xf numFmtId="0" fontId="1" fillId="0" borderId="8" xfId="0" applyFont="1" applyFill="1" applyBorder="1" applyAlignment="1"/>
    <xf numFmtId="0" fontId="0" fillId="0" borderId="16" xfId="0" applyNumberFormat="1" applyFill="1" applyBorder="1" applyAlignment="1">
      <alignment horizontal="left" vertical="center"/>
    </xf>
    <xf numFmtId="38" fontId="1" fillId="0" borderId="12" xfId="1" applyFont="1" applyFill="1" applyBorder="1"/>
    <xf numFmtId="38" fontId="0" fillId="0" borderId="0" xfId="1" applyFont="1" applyBorder="1"/>
    <xf numFmtId="178" fontId="1" fillId="0" borderId="8" xfId="1" applyNumberFormat="1" applyFont="1" applyFill="1" applyBorder="1" applyAlignment="1"/>
    <xf numFmtId="178" fontId="1" fillId="0" borderId="8" xfId="1" applyNumberFormat="1" applyFont="1" applyFill="1" applyBorder="1"/>
    <xf numFmtId="178" fontId="1" fillId="0" borderId="13" xfId="1" applyNumberFormat="1" applyFont="1" applyFill="1" applyBorder="1"/>
    <xf numFmtId="178" fontId="0" fillId="0" borderId="23" xfId="1" applyNumberFormat="1" applyFont="1" applyBorder="1"/>
    <xf numFmtId="0" fontId="1" fillId="0" borderId="65" xfId="0" applyFont="1" applyBorder="1" applyAlignment="1">
      <alignment horizontal="center" vertical="center"/>
    </xf>
    <xf numFmtId="38" fontId="1" fillId="0" borderId="66" xfId="1" applyFont="1" applyBorder="1" applyAlignment="1">
      <alignment horizontal="center" vertical="center"/>
    </xf>
    <xf numFmtId="38" fontId="1" fillId="0" borderId="63" xfId="1" applyFont="1" applyBorder="1" applyAlignment="1">
      <alignment horizontal="right" vertical="center"/>
    </xf>
    <xf numFmtId="38" fontId="1" fillId="0" borderId="67" xfId="1" applyFont="1" applyBorder="1" applyAlignment="1">
      <alignment horizontal="right" vertical="center"/>
    </xf>
    <xf numFmtId="38" fontId="1" fillId="0" borderId="66" xfId="1" applyFont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181" fontId="1" fillId="0" borderId="11" xfId="0" applyNumberFormat="1" applyFont="1" applyFill="1" applyBorder="1" applyAlignment="1">
      <alignment horizontal="center" vertical="center"/>
    </xf>
    <xf numFmtId="181" fontId="1" fillId="0" borderId="14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/>
    </xf>
    <xf numFmtId="178" fontId="0" fillId="0" borderId="3" xfId="1" applyNumberFormat="1" applyFont="1" applyBorder="1" applyAlignment="1">
      <alignment horizontal="right" vertical="center"/>
    </xf>
    <xf numFmtId="178" fontId="0" fillId="0" borderId="1" xfId="1" applyNumberFormat="1" applyFont="1" applyBorder="1" applyAlignment="1">
      <alignment horizontal="right" vertical="center"/>
    </xf>
    <xf numFmtId="178" fontId="1" fillId="0" borderId="1" xfId="1" applyNumberFormat="1" applyFont="1" applyBorder="1" applyAlignment="1">
      <alignment horizontal="right" vertical="center"/>
    </xf>
    <xf numFmtId="178" fontId="0" fillId="0" borderId="3" xfId="1" applyNumberFormat="1" applyFont="1" applyBorder="1"/>
    <xf numFmtId="178" fontId="0" fillId="0" borderId="1" xfId="1" applyNumberFormat="1" applyFont="1" applyBorder="1"/>
    <xf numFmtId="178" fontId="0" fillId="0" borderId="22" xfId="1" applyNumberFormat="1" applyFont="1" applyBorder="1"/>
    <xf numFmtId="178" fontId="0" fillId="0" borderId="54" xfId="1" applyNumberFormat="1" applyFont="1" applyBorder="1"/>
    <xf numFmtId="178" fontId="0" fillId="0" borderId="56" xfId="1" applyNumberFormat="1" applyFont="1" applyBorder="1"/>
    <xf numFmtId="178" fontId="0" fillId="0" borderId="59" xfId="1" applyNumberFormat="1" applyFont="1" applyBorder="1"/>
    <xf numFmtId="179" fontId="0" fillId="0" borderId="22" xfId="0" applyNumberFormat="1" applyFont="1" applyFill="1" applyBorder="1"/>
    <xf numFmtId="179" fontId="0" fillId="0" borderId="12" xfId="0" applyNumberFormat="1" applyFont="1" applyFill="1" applyBorder="1"/>
    <xf numFmtId="38" fontId="0" fillId="0" borderId="12" xfId="1" applyFont="1" applyBorder="1" applyAlignment="1">
      <alignment horizontal="right" vertical="center"/>
    </xf>
    <xf numFmtId="178" fontId="0" fillId="0" borderId="12" xfId="1" applyNumberFormat="1" applyFont="1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38" fontId="0" fillId="0" borderId="10" xfId="1" applyFont="1" applyBorder="1" applyAlignment="1">
      <alignment horizontal="right" vertical="center"/>
    </xf>
    <xf numFmtId="38" fontId="1" fillId="0" borderId="10" xfId="1" applyFont="1" applyBorder="1" applyAlignment="1">
      <alignment horizontal="right" vertical="center"/>
    </xf>
    <xf numFmtId="38" fontId="0" fillId="0" borderId="15" xfId="1" applyFont="1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38" fontId="0" fillId="0" borderId="66" xfId="1" applyFont="1" applyBorder="1"/>
    <xf numFmtId="38" fontId="0" fillId="0" borderId="63" xfId="1" applyFont="1" applyBorder="1" applyAlignment="1">
      <alignment horizontal="right" vertical="center"/>
    </xf>
    <xf numFmtId="178" fontId="0" fillId="0" borderId="63" xfId="1" applyNumberFormat="1" applyFont="1" applyBorder="1" applyAlignment="1">
      <alignment horizontal="right" vertical="center"/>
    </xf>
    <xf numFmtId="38" fontId="0" fillId="0" borderId="68" xfId="1" applyFont="1" applyBorder="1" applyAlignment="1">
      <alignment horizontal="right" vertical="center"/>
    </xf>
    <xf numFmtId="38" fontId="0" fillId="0" borderId="66" xfId="1" applyFont="1" applyBorder="1" applyAlignment="1">
      <alignment horizontal="right" vertical="center"/>
    </xf>
    <xf numFmtId="178" fontId="0" fillId="0" borderId="67" xfId="1" applyNumberFormat="1" applyFont="1" applyBorder="1" applyAlignment="1">
      <alignment horizontal="right" vertical="center"/>
    </xf>
    <xf numFmtId="38" fontId="0" fillId="0" borderId="13" xfId="1" applyFont="1" applyBorder="1" applyAlignment="1">
      <alignment horizontal="right" vertical="center"/>
    </xf>
    <xf numFmtId="0" fontId="0" fillId="0" borderId="27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2" xfId="0" applyBorder="1" applyAlignment="1">
      <alignment horizontal="center"/>
    </xf>
    <xf numFmtId="38" fontId="0" fillId="0" borderId="6" xfId="1" applyFont="1" applyBorder="1"/>
    <xf numFmtId="38" fontId="0" fillId="0" borderId="10" xfId="1" applyFont="1" applyBorder="1"/>
    <xf numFmtId="38" fontId="0" fillId="0" borderId="25" xfId="1" applyFont="1" applyBorder="1"/>
    <xf numFmtId="0" fontId="0" fillId="0" borderId="64" xfId="0" applyBorder="1" applyAlignment="1">
      <alignment horizontal="center"/>
    </xf>
    <xf numFmtId="38" fontId="0" fillId="0" borderId="70" xfId="1" applyFont="1" applyBorder="1"/>
    <xf numFmtId="178" fontId="0" fillId="0" borderId="60" xfId="1" applyNumberFormat="1" applyFont="1" applyBorder="1"/>
    <xf numFmtId="178" fontId="1" fillId="0" borderId="67" xfId="1" applyNumberFormat="1" applyFont="1" applyBorder="1" applyAlignment="1">
      <alignment horizontal="right" vertical="center"/>
    </xf>
    <xf numFmtId="178" fontId="1" fillId="0" borderId="63" xfId="1" applyNumberFormat="1" applyFont="1" applyBorder="1" applyAlignment="1">
      <alignment horizontal="right" vertical="center"/>
    </xf>
    <xf numFmtId="176" fontId="0" fillId="0" borderId="3" xfId="0" applyNumberFormat="1" applyFill="1" applyBorder="1"/>
    <xf numFmtId="176" fontId="0" fillId="0" borderId="1" xfId="0" applyNumberFormat="1" applyFill="1" applyBorder="1"/>
    <xf numFmtId="176" fontId="0" fillId="0" borderId="12" xfId="0" applyNumberFormat="1" applyFill="1" applyBorder="1"/>
    <xf numFmtId="176" fontId="0" fillId="0" borderId="17" xfId="0" applyNumberFormat="1" applyFill="1" applyBorder="1"/>
    <xf numFmtId="38" fontId="1" fillId="0" borderId="17" xfId="1" applyFont="1" applyFill="1" applyBorder="1" applyAlignment="1">
      <alignment horizontal="right"/>
    </xf>
    <xf numFmtId="38" fontId="1" fillId="0" borderId="18" xfId="1" applyFont="1" applyFill="1" applyBorder="1" applyAlignment="1">
      <alignment horizontal="right"/>
    </xf>
    <xf numFmtId="177" fontId="1" fillId="0" borderId="12" xfId="0" applyNumberFormat="1" applyFont="1" applyBorder="1" applyAlignment="1"/>
    <xf numFmtId="38" fontId="1" fillId="0" borderId="12" xfId="1" applyFont="1" applyFill="1" applyBorder="1" applyAlignment="1">
      <alignment horizontal="right"/>
    </xf>
    <xf numFmtId="0" fontId="0" fillId="0" borderId="21" xfId="0" applyNumberFormat="1" applyFill="1" applyBorder="1" applyAlignment="1">
      <alignment horizontal="center" vertical="center"/>
    </xf>
    <xf numFmtId="176" fontId="0" fillId="0" borderId="22" xfId="0" applyNumberFormat="1" applyFill="1" applyBorder="1"/>
    <xf numFmtId="38" fontId="1" fillId="0" borderId="22" xfId="1" applyFont="1" applyFill="1" applyBorder="1" applyAlignment="1">
      <alignment vertical="center"/>
    </xf>
    <xf numFmtId="38" fontId="1" fillId="0" borderId="22" xfId="1" applyFont="1" applyFill="1" applyBorder="1" applyAlignment="1"/>
    <xf numFmtId="38" fontId="1" fillId="0" borderId="23" xfId="1" applyFont="1" applyFill="1" applyBorder="1" applyAlignment="1">
      <alignment vertical="center"/>
    </xf>
    <xf numFmtId="38" fontId="1" fillId="0" borderId="23" xfId="1" applyFont="1" applyFill="1" applyBorder="1" applyAlignment="1"/>
    <xf numFmtId="38" fontId="1" fillId="0" borderId="18" xfId="1" applyFont="1" applyFill="1" applyBorder="1" applyAlignment="1"/>
    <xf numFmtId="0" fontId="0" fillId="0" borderId="15" xfId="0" applyBorder="1"/>
    <xf numFmtId="0" fontId="0" fillId="0" borderId="15" xfId="0" applyFill="1" applyBorder="1"/>
    <xf numFmtId="177" fontId="0" fillId="0" borderId="5" xfId="0" applyNumberFormat="1" applyBorder="1" applyAlignment="1">
      <alignment horizontal="right" vertical="center"/>
    </xf>
    <xf numFmtId="177" fontId="0" fillId="0" borderId="9" xfId="0" applyNumberFormat="1" applyBorder="1" applyAlignment="1">
      <alignment horizontal="center" vertical="center"/>
    </xf>
    <xf numFmtId="176" fontId="1" fillId="0" borderId="14" xfId="0" applyNumberFormat="1" applyFont="1" applyBorder="1" applyAlignment="1"/>
    <xf numFmtId="177" fontId="0" fillId="0" borderId="19" xfId="0" applyNumberFormat="1" applyFill="1" applyBorder="1" applyAlignment="1">
      <alignment horizontal="right" vertical="center"/>
    </xf>
    <xf numFmtId="177" fontId="0" fillId="0" borderId="9" xfId="0" applyNumberFormat="1" applyFill="1" applyBorder="1" applyAlignment="1">
      <alignment horizontal="right" vertical="center"/>
    </xf>
    <xf numFmtId="177" fontId="0" fillId="0" borderId="24" xfId="0" applyNumberFormat="1" applyFill="1" applyBorder="1" applyAlignment="1">
      <alignment horizontal="right" vertical="center"/>
    </xf>
    <xf numFmtId="177" fontId="0" fillId="0" borderId="5" xfId="0" applyNumberFormat="1" applyFill="1" applyBorder="1" applyAlignment="1">
      <alignment horizontal="right" vertical="center"/>
    </xf>
    <xf numFmtId="177" fontId="0" fillId="0" borderId="14" xfId="0" applyNumberFormat="1" applyFill="1" applyBorder="1" applyAlignment="1">
      <alignment horizontal="right" vertical="center"/>
    </xf>
    <xf numFmtId="38" fontId="1" fillId="0" borderId="19" xfId="1" applyFont="1" applyFill="1" applyBorder="1" applyAlignment="1">
      <alignment horizontal="right"/>
    </xf>
    <xf numFmtId="38" fontId="1" fillId="0" borderId="9" xfId="1" applyFont="1" applyFill="1" applyBorder="1" applyAlignment="1"/>
    <xf numFmtId="38" fontId="1" fillId="0" borderId="24" xfId="1" applyFont="1" applyFill="1" applyBorder="1" applyAlignment="1">
      <alignment vertical="center"/>
    </xf>
    <xf numFmtId="38" fontId="1" fillId="0" borderId="5" xfId="1" applyFont="1" applyFill="1" applyBorder="1" applyAlignment="1"/>
    <xf numFmtId="38" fontId="1" fillId="0" borderId="14" xfId="1" applyFont="1" applyFill="1" applyBorder="1" applyAlignment="1"/>
    <xf numFmtId="38" fontId="1" fillId="0" borderId="24" xfId="1" applyFont="1" applyFill="1" applyBorder="1" applyAlignment="1"/>
    <xf numFmtId="38" fontId="1" fillId="0" borderId="9" xfId="1" applyFont="1" applyFill="1" applyBorder="1"/>
    <xf numFmtId="38" fontId="1" fillId="0" borderId="14" xfId="1" applyFont="1" applyFill="1" applyBorder="1"/>
    <xf numFmtId="0" fontId="1" fillId="0" borderId="23" xfId="0" applyFont="1" applyFill="1" applyBorder="1"/>
    <xf numFmtId="0" fontId="1" fillId="0" borderId="31" xfId="0" applyFont="1" applyBorder="1" applyAlignment="1">
      <alignment vertical="center"/>
    </xf>
    <xf numFmtId="178" fontId="1" fillId="0" borderId="23" xfId="1" applyNumberFormat="1" applyFont="1" applyFill="1" applyBorder="1" applyAlignment="1"/>
    <xf numFmtId="178" fontId="1" fillId="0" borderId="13" xfId="1" applyNumberFormat="1" applyFont="1" applyFill="1" applyBorder="1" applyAlignment="1"/>
    <xf numFmtId="177" fontId="1" fillId="0" borderId="9" xfId="0" applyNumberFormat="1" applyFont="1" applyFill="1" applyBorder="1" applyAlignment="1">
      <alignment horizontal="right" vertical="center"/>
    </xf>
    <xf numFmtId="177" fontId="1" fillId="0" borderId="24" xfId="0" applyNumberFormat="1" applyFont="1" applyFill="1" applyBorder="1" applyAlignment="1">
      <alignment horizontal="right" vertic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9" xfId="0" applyNumberFormat="1" applyFont="1" applyFill="1" applyBorder="1" applyAlignment="1">
      <alignment horizontal="right"/>
    </xf>
    <xf numFmtId="38" fontId="1" fillId="0" borderId="24" xfId="1" applyNumberFormat="1" applyFont="1" applyFill="1" applyBorder="1" applyAlignment="1"/>
    <xf numFmtId="38" fontId="1" fillId="0" borderId="14" xfId="1" applyNumberFormat="1" applyFont="1" applyFill="1" applyBorder="1" applyAlignment="1"/>
    <xf numFmtId="0" fontId="1" fillId="0" borderId="48" xfId="0" applyFont="1" applyBorder="1" applyAlignment="1">
      <alignment vertical="center"/>
    </xf>
    <xf numFmtId="38" fontId="1" fillId="0" borderId="21" xfId="1" applyNumberFormat="1" applyFont="1" applyFill="1" applyBorder="1" applyAlignment="1"/>
    <xf numFmtId="38" fontId="1" fillId="0" borderId="23" xfId="1" applyNumberFormat="1" applyFont="1" applyFill="1" applyBorder="1" applyAlignment="1"/>
    <xf numFmtId="38" fontId="1" fillId="0" borderId="11" xfId="1" applyNumberFormat="1" applyFont="1" applyFill="1" applyBorder="1" applyAlignment="1"/>
    <xf numFmtId="38" fontId="1" fillId="0" borderId="13" xfId="1" applyNumberFormat="1" applyFont="1" applyFill="1" applyBorder="1" applyAlignment="1"/>
    <xf numFmtId="0" fontId="0" fillId="0" borderId="16" xfId="0" applyBorder="1" applyAlignment="1">
      <alignment vertical="center"/>
    </xf>
    <xf numFmtId="0" fontId="0" fillId="0" borderId="17" xfId="0" applyBorder="1" applyAlignment="1"/>
    <xf numFmtId="177" fontId="0" fillId="0" borderId="12" xfId="0" applyNumberFormat="1" applyBorder="1"/>
    <xf numFmtId="0" fontId="0" fillId="0" borderId="19" xfId="0" applyBorder="1" applyAlignment="1"/>
    <xf numFmtId="0" fontId="0" fillId="0" borderId="18" xfId="0" applyBorder="1" applyAlignment="1"/>
    <xf numFmtId="0" fontId="0" fillId="0" borderId="20" xfId="0" applyBorder="1" applyAlignment="1"/>
    <xf numFmtId="0" fontId="0" fillId="0" borderId="16" xfId="0" applyBorder="1" applyAlignment="1"/>
    <xf numFmtId="0" fontId="1" fillId="0" borderId="22" xfId="0" applyFont="1" applyFill="1" applyBorder="1" applyAlignment="1">
      <alignment horizontal="right" vertical="center"/>
    </xf>
    <xf numFmtId="179" fontId="1" fillId="0" borderId="21" xfId="0" applyNumberFormat="1" applyFont="1" applyFill="1" applyBorder="1" applyAlignment="1">
      <alignment horizontal="right" vertical="center"/>
    </xf>
    <xf numFmtId="179" fontId="1" fillId="0" borderId="23" xfId="0" applyNumberFormat="1" applyFont="1" applyFill="1" applyBorder="1" applyAlignment="1">
      <alignment horizontal="right" vertical="center"/>
    </xf>
    <xf numFmtId="177" fontId="1" fillId="0" borderId="21" xfId="0" applyNumberFormat="1" applyFont="1" applyFill="1" applyBorder="1" applyAlignment="1">
      <alignment horizontal="right"/>
    </xf>
    <xf numFmtId="177" fontId="1" fillId="0" borderId="23" xfId="0" applyNumberFormat="1" applyFont="1" applyFill="1" applyBorder="1" applyAlignment="1">
      <alignment horizontal="right"/>
    </xf>
    <xf numFmtId="177" fontId="1" fillId="0" borderId="11" xfId="0" applyNumberFormat="1" applyFont="1" applyFill="1" applyBorder="1" applyAlignment="1">
      <alignment horizontal="right"/>
    </xf>
    <xf numFmtId="177" fontId="1" fillId="0" borderId="13" xfId="0" applyNumberFormat="1" applyFont="1" applyFill="1" applyBorder="1" applyAlignment="1">
      <alignment horizontal="right"/>
    </xf>
    <xf numFmtId="177" fontId="1" fillId="0" borderId="3" xfId="0" applyNumberFormat="1" applyFont="1" applyFill="1" applyBorder="1" applyAlignment="1"/>
    <xf numFmtId="177" fontId="0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177" fontId="0" fillId="0" borderId="15" xfId="1" applyNumberFormat="1" applyFont="1" applyFill="1" applyBorder="1" applyAlignment="1"/>
    <xf numFmtId="38" fontId="0" fillId="0" borderId="25" xfId="1" applyFont="1" applyFill="1" applyBorder="1" applyAlignment="1"/>
    <xf numFmtId="38" fontId="0" fillId="0" borderId="15" xfId="1" applyFont="1" applyFill="1" applyBorder="1" applyAlignment="1"/>
    <xf numFmtId="177" fontId="0" fillId="0" borderId="14" xfId="1" applyNumberFormat="1" applyFont="1" applyFill="1" applyBorder="1" applyAlignment="1"/>
    <xf numFmtId="40" fontId="0" fillId="0" borderId="8" xfId="1" applyNumberFormat="1" applyFont="1" applyFill="1" applyBorder="1" applyAlignment="1"/>
    <xf numFmtId="178" fontId="0" fillId="0" borderId="23" xfId="1" applyNumberFormat="1" applyFont="1" applyFill="1" applyBorder="1" applyAlignment="1"/>
    <xf numFmtId="0" fontId="0" fillId="0" borderId="11" xfId="0" applyFont="1" applyBorder="1"/>
    <xf numFmtId="177" fontId="1" fillId="0" borderId="11" xfId="0" applyNumberFormat="1" applyFont="1" applyFill="1" applyBorder="1"/>
    <xf numFmtId="177" fontId="1" fillId="0" borderId="13" xfId="0" applyNumberFormat="1" applyFont="1" applyFill="1" applyBorder="1"/>
    <xf numFmtId="40" fontId="0" fillId="0" borderId="10" xfId="1" applyNumberFormat="1" applyFont="1" applyFill="1" applyBorder="1"/>
    <xf numFmtId="0" fontId="0" fillId="0" borderId="14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179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179" fontId="0" fillId="0" borderId="1" xfId="0" applyNumberFormat="1" applyFill="1" applyBorder="1" applyAlignment="1">
      <alignment horizontal="right" vertical="center"/>
    </xf>
    <xf numFmtId="0" fontId="1" fillId="0" borderId="0" xfId="3"/>
    <xf numFmtId="0" fontId="0" fillId="0" borderId="8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2" borderId="0" xfId="0" applyFont="1" applyFill="1"/>
    <xf numFmtId="0" fontId="1" fillId="0" borderId="9" xfId="2" applyFont="1" applyFill="1" applyBorder="1" applyAlignment="1">
      <alignment horizontal="left" vertical="center"/>
    </xf>
    <xf numFmtId="0" fontId="1" fillId="0" borderId="1" xfId="2" applyFont="1" applyFill="1" applyBorder="1" applyAlignment="1">
      <alignment horizontal="left" vertical="center"/>
    </xf>
    <xf numFmtId="0" fontId="0" fillId="0" borderId="38" xfId="0" applyFont="1" applyFill="1" applyBorder="1"/>
    <xf numFmtId="0" fontId="0" fillId="0" borderId="8" xfId="0" applyFont="1" applyFill="1" applyBorder="1" applyAlignment="1">
      <alignment horizontal="left"/>
    </xf>
    <xf numFmtId="177" fontId="0" fillId="0" borderId="14" xfId="0" applyNumberFormat="1" applyFont="1" applyFill="1" applyBorder="1"/>
    <xf numFmtId="0" fontId="1" fillId="0" borderId="17" xfId="0" applyFont="1" applyFill="1" applyBorder="1" applyAlignment="1">
      <alignment horizontal="center" vertical="center"/>
    </xf>
    <xf numFmtId="176" fontId="1" fillId="0" borderId="19" xfId="0" applyNumberFormat="1" applyFont="1" applyFill="1" applyBorder="1" applyAlignment="1"/>
    <xf numFmtId="176" fontId="1" fillId="0" borderId="20" xfId="0" applyNumberFormat="1" applyFont="1" applyFill="1" applyBorder="1" applyAlignment="1"/>
    <xf numFmtId="176" fontId="1" fillId="0" borderId="16" xfId="0" applyNumberFormat="1" applyFont="1" applyFill="1" applyBorder="1" applyAlignment="1"/>
    <xf numFmtId="176" fontId="1" fillId="0" borderId="18" xfId="0" applyNumberFormat="1" applyFont="1" applyFill="1" applyBorder="1" applyAlignment="1"/>
    <xf numFmtId="177" fontId="1" fillId="0" borderId="1" xfId="0" applyNumberFormat="1" applyFont="1" applyFill="1" applyBorder="1" applyAlignment="1"/>
    <xf numFmtId="0" fontId="1" fillId="0" borderId="7" xfId="2" applyFont="1" applyFill="1" applyBorder="1" applyAlignment="1">
      <alignment horizontal="left" vertical="center"/>
    </xf>
    <xf numFmtId="176" fontId="0" fillId="0" borderId="7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7" xfId="0" quotePrefix="1" applyNumberFormat="1" applyFont="1" applyFill="1" applyBorder="1" applyAlignment="1">
      <alignment horizontal="right"/>
    </xf>
    <xf numFmtId="176" fontId="0" fillId="0" borderId="8" xfId="0" quotePrefix="1" applyNumberFormat="1" applyFont="1" applyFill="1" applyBorder="1" applyAlignment="1">
      <alignment horizontal="right"/>
    </xf>
    <xf numFmtId="177" fontId="0" fillId="0" borderId="41" xfId="0" applyNumberFormat="1" applyFont="1" applyFill="1" applyBorder="1" applyAlignment="1">
      <alignment vertical="center"/>
    </xf>
    <xf numFmtId="176" fontId="0" fillId="0" borderId="9" xfId="0" quotePrefix="1" applyNumberFormat="1" applyFont="1" applyFill="1" applyBorder="1" applyAlignment="1">
      <alignment horizontal="right"/>
    </xf>
    <xf numFmtId="176" fontId="0" fillId="0" borderId="10" xfId="0" quotePrefix="1" applyNumberFormat="1" applyFont="1" applyFill="1" applyBorder="1" applyAlignment="1">
      <alignment horizontal="right"/>
    </xf>
    <xf numFmtId="0" fontId="10" fillId="2" borderId="0" xfId="0" applyFont="1" applyFill="1" applyAlignment="1"/>
    <xf numFmtId="38" fontId="1" fillId="0" borderId="7" xfId="1" applyFont="1" applyFill="1" applyBorder="1" applyAlignment="1"/>
    <xf numFmtId="38" fontId="1" fillId="0" borderId="2" xfId="1" applyFont="1" applyFill="1" applyBorder="1" applyAlignment="1"/>
    <xf numFmtId="177" fontId="1" fillId="0" borderId="11" xfId="1" applyNumberFormat="1" applyFont="1" applyFill="1" applyBorder="1" applyAlignment="1"/>
    <xf numFmtId="177" fontId="1" fillId="0" borderId="12" xfId="1" applyNumberFormat="1" applyFont="1" applyFill="1" applyBorder="1" applyAlignment="1"/>
    <xf numFmtId="182" fontId="1" fillId="0" borderId="13" xfId="1" applyNumberFormat="1" applyFont="1" applyFill="1" applyBorder="1" applyAlignment="1"/>
    <xf numFmtId="38" fontId="1" fillId="0" borderId="16" xfId="1" applyFont="1" applyFill="1" applyBorder="1" applyAlignment="1"/>
    <xf numFmtId="38" fontId="1" fillId="0" borderId="21" xfId="1" applyFont="1" applyFill="1" applyBorder="1" applyAlignment="1"/>
    <xf numFmtId="38" fontId="1" fillId="0" borderId="11" xfId="1" applyFont="1" applyFill="1" applyBorder="1" applyAlignment="1"/>
    <xf numFmtId="176" fontId="0" fillId="0" borderId="3" xfId="0" applyNumberFormat="1" applyFont="1" applyFill="1" applyBorder="1" applyAlignment="1">
      <alignment horizontal="right"/>
    </xf>
    <xf numFmtId="176" fontId="0" fillId="0" borderId="1" xfId="0" applyNumberFormat="1" applyFont="1" applyFill="1" applyBorder="1" applyAlignment="1">
      <alignment horizontal="right"/>
    </xf>
    <xf numFmtId="176" fontId="0" fillId="0" borderId="17" xfId="0" applyNumberFormat="1" applyFont="1" applyFill="1" applyBorder="1" applyAlignment="1">
      <alignment horizontal="right"/>
    </xf>
    <xf numFmtId="179" fontId="0" fillId="0" borderId="18" xfId="0" applyNumberFormat="1" applyFont="1" applyFill="1" applyBorder="1"/>
    <xf numFmtId="177" fontId="0" fillId="0" borderId="22" xfId="0" applyNumberFormat="1" applyFont="1" applyFill="1" applyBorder="1" applyAlignment="1">
      <alignment horizontal="right"/>
    </xf>
    <xf numFmtId="177" fontId="0" fillId="0" borderId="12" xfId="0" applyNumberFormat="1" applyFont="1" applyFill="1" applyBorder="1" applyAlignment="1">
      <alignment horizontal="right"/>
    </xf>
    <xf numFmtId="0" fontId="1" fillId="0" borderId="7" xfId="0" applyFont="1" applyFill="1" applyBorder="1"/>
    <xf numFmtId="176" fontId="0" fillId="0" borderId="7" xfId="0" applyNumberFormat="1" applyFill="1" applyBorder="1"/>
    <xf numFmtId="176" fontId="0" fillId="0" borderId="8" xfId="0" applyNumberFormat="1" applyFill="1" applyBorder="1"/>
    <xf numFmtId="0" fontId="0" fillId="0" borderId="14" xfId="0" applyFont="1" applyBorder="1"/>
    <xf numFmtId="0" fontId="0" fillId="0" borderId="9" xfId="0" applyFont="1" applyFill="1" applyBorder="1" applyAlignment="1">
      <alignment horizontal="center"/>
    </xf>
    <xf numFmtId="179" fontId="0" fillId="0" borderId="24" xfId="0" applyNumberFormat="1" applyFont="1" applyFill="1" applyBorder="1" applyAlignment="1">
      <alignment horizontal="right" vertical="center"/>
    </xf>
    <xf numFmtId="179" fontId="0" fillId="0" borderId="22" xfId="0" applyNumberFormat="1" applyFont="1" applyFill="1" applyBorder="1" applyAlignment="1">
      <alignment horizontal="right" vertical="center"/>
    </xf>
    <xf numFmtId="1" fontId="0" fillId="0" borderId="22" xfId="0" applyNumberFormat="1" applyFont="1" applyFill="1" applyBorder="1" applyAlignment="1">
      <alignment horizontal="right" vertical="center"/>
    </xf>
    <xf numFmtId="179" fontId="0" fillId="0" borderId="23" xfId="0" applyNumberFormat="1" applyFont="1" applyFill="1" applyBorder="1" applyAlignment="1">
      <alignment horizontal="right" vertical="center"/>
    </xf>
    <xf numFmtId="177" fontId="0" fillId="0" borderId="14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/>
    </xf>
    <xf numFmtId="177" fontId="0" fillId="0" borderId="24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center"/>
    </xf>
    <xf numFmtId="177" fontId="1" fillId="0" borderId="9" xfId="0" applyNumberFormat="1" applyFont="1" applyFill="1" applyBorder="1" applyAlignment="1">
      <alignment vertical="center"/>
    </xf>
    <xf numFmtId="177" fontId="0" fillId="0" borderId="1" xfId="0" applyNumberFormat="1" applyFill="1" applyBorder="1"/>
    <xf numFmtId="177" fontId="1" fillId="0" borderId="19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/>
    <xf numFmtId="176" fontId="1" fillId="0" borderId="10" xfId="0" quotePrefix="1" applyNumberFormat="1" applyFont="1" applyFill="1" applyBorder="1" applyAlignment="1">
      <alignment horizontal="right"/>
    </xf>
    <xf numFmtId="0" fontId="0" fillId="3" borderId="0" xfId="0" applyFont="1" applyFill="1"/>
    <xf numFmtId="0" fontId="0" fillId="0" borderId="9" xfId="0" applyFont="1" applyFill="1" applyBorder="1" applyAlignment="1">
      <alignment horizontal="center" vertical="center"/>
    </xf>
    <xf numFmtId="0" fontId="0" fillId="0" borderId="20" xfId="0" applyFill="1" applyBorder="1"/>
    <xf numFmtId="38" fontId="5" fillId="0" borderId="9" xfId="1" applyFont="1" applyFill="1" applyBorder="1" applyAlignment="1">
      <alignment horizontal="left" vertical="center"/>
    </xf>
    <xf numFmtId="38" fontId="5" fillId="0" borderId="1" xfId="1" applyFont="1" applyFill="1" applyBorder="1" applyAlignment="1">
      <alignment horizontal="left" vertical="center"/>
    </xf>
    <xf numFmtId="38" fontId="0" fillId="0" borderId="1" xfId="1" applyFont="1" applyFill="1" applyBorder="1"/>
    <xf numFmtId="178" fontId="0" fillId="0" borderId="8" xfId="1" applyNumberFormat="1" applyFont="1" applyFill="1" applyBorder="1"/>
    <xf numFmtId="0" fontId="0" fillId="0" borderId="25" xfId="0" applyFill="1" applyBorder="1"/>
    <xf numFmtId="0" fontId="0" fillId="0" borderId="6" xfId="0" applyFill="1" applyBorder="1"/>
    <xf numFmtId="2" fontId="0" fillId="0" borderId="10" xfId="0" applyNumberFormat="1" applyFill="1" applyBorder="1"/>
    <xf numFmtId="38" fontId="0" fillId="0" borderId="7" xfId="1" applyFont="1" applyFill="1" applyBorder="1"/>
    <xf numFmtId="38" fontId="0" fillId="0" borderId="8" xfId="1" applyFont="1" applyFill="1" applyBorder="1"/>
    <xf numFmtId="38" fontId="0" fillId="0" borderId="9" xfId="1" applyFont="1" applyFill="1" applyBorder="1"/>
    <xf numFmtId="177" fontId="1" fillId="0" borderId="7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shrinkToFit="1"/>
    </xf>
    <xf numFmtId="0" fontId="0" fillId="0" borderId="0" xfId="0" applyFont="1" applyFill="1" applyBorder="1" applyAlignment="1">
      <alignment shrinkToFit="1"/>
    </xf>
    <xf numFmtId="0" fontId="0" fillId="0" borderId="0" xfId="0" applyFont="1" applyAlignment="1">
      <alignment shrinkToFit="1"/>
    </xf>
    <xf numFmtId="181" fontId="0" fillId="0" borderId="9" xfId="0" applyNumberFormat="1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shrinkToFit="1"/>
    </xf>
    <xf numFmtId="0" fontId="0" fillId="0" borderId="5" xfId="0" applyFont="1" applyFill="1" applyBorder="1" applyAlignment="1">
      <alignment shrinkToFit="1"/>
    </xf>
    <xf numFmtId="0" fontId="0" fillId="0" borderId="9" xfId="0" applyFont="1" applyFill="1" applyBorder="1" applyAlignment="1">
      <alignment shrinkToFit="1"/>
    </xf>
    <xf numFmtId="0" fontId="0" fillId="0" borderId="14" xfId="0" applyFont="1" applyFill="1" applyBorder="1" applyAlignment="1">
      <alignment shrinkToFit="1"/>
    </xf>
    <xf numFmtId="0" fontId="0" fillId="0" borderId="19" xfId="0" applyFont="1" applyFill="1" applyBorder="1" applyAlignment="1">
      <alignment shrinkToFit="1"/>
    </xf>
    <xf numFmtId="0" fontId="1" fillId="0" borderId="9" xfId="2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shrinkToFit="1"/>
    </xf>
    <xf numFmtId="0" fontId="0" fillId="0" borderId="1" xfId="2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" xfId="2" applyFont="1" applyFill="1" applyBorder="1" applyAlignment="1">
      <alignment horizontal="left" vertical="center" shrinkToFit="1"/>
    </xf>
    <xf numFmtId="0" fontId="2" fillId="2" borderId="0" xfId="0" applyFont="1" applyFill="1"/>
    <xf numFmtId="0" fontId="0" fillId="2" borderId="0" xfId="0" applyFill="1"/>
    <xf numFmtId="0" fontId="0" fillId="0" borderId="1" xfId="0" applyBorder="1"/>
    <xf numFmtId="0" fontId="6" fillId="0" borderId="0" xfId="0" applyFont="1" applyAlignment="1">
      <alignment horizontal="center" vertical="center"/>
    </xf>
    <xf numFmtId="177" fontId="0" fillId="0" borderId="27" xfId="0" applyNumberFormat="1" applyBorder="1" applyAlignment="1">
      <alignment horizontal="right" vertical="center"/>
    </xf>
    <xf numFmtId="177" fontId="0" fillId="0" borderId="69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1" fontId="0" fillId="0" borderId="7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176" fontId="0" fillId="0" borderId="7" xfId="0" applyNumberFormat="1" applyBorder="1"/>
    <xf numFmtId="176" fontId="0" fillId="0" borderId="1" xfId="0" applyNumberFormat="1" applyBorder="1"/>
    <xf numFmtId="0" fontId="0" fillId="0" borderId="8" xfId="0" applyBorder="1"/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7" fontId="0" fillId="0" borderId="11" xfId="0" applyNumberFormat="1" applyBorder="1" applyAlignment="1">
      <alignment horizontal="right" vertical="center"/>
    </xf>
    <xf numFmtId="38" fontId="0" fillId="0" borderId="12" xfId="0" applyNumberFormat="1" applyBorder="1"/>
    <xf numFmtId="38" fontId="0" fillId="0" borderId="14" xfId="0" applyNumberFormat="1" applyBorder="1"/>
    <xf numFmtId="38" fontId="0" fillId="0" borderId="15" xfId="0" applyNumberFormat="1" applyBorder="1"/>
    <xf numFmtId="38" fontId="0" fillId="0" borderId="11" xfId="0" applyNumberFormat="1" applyBorder="1"/>
    <xf numFmtId="178" fontId="0" fillId="0" borderId="13" xfId="0" applyNumberFormat="1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7" xfId="0" applyBorder="1" applyAlignment="1">
      <alignment horizontal="left" vertical="center"/>
    </xf>
    <xf numFmtId="0" fontId="0" fillId="0" borderId="10" xfId="0" applyBorder="1"/>
    <xf numFmtId="177" fontId="0" fillId="0" borderId="69" xfId="0" applyNumberFormat="1" applyBorder="1" applyAlignment="1">
      <alignment horizontal="right"/>
    </xf>
    <xf numFmtId="0" fontId="0" fillId="0" borderId="7" xfId="0" applyBorder="1"/>
    <xf numFmtId="0" fontId="0" fillId="0" borderId="9" xfId="0" applyBorder="1"/>
    <xf numFmtId="177" fontId="0" fillId="0" borderId="69" xfId="0" applyNumberFormat="1" applyBorder="1" applyAlignment="1">
      <alignment horizontal="right" vertical="center"/>
    </xf>
    <xf numFmtId="177" fontId="0" fillId="0" borderId="1" xfId="0" applyNumberFormat="1" applyBorder="1"/>
    <xf numFmtId="176" fontId="0" fillId="0" borderId="8" xfId="0" applyNumberFormat="1" applyBorder="1"/>
    <xf numFmtId="176" fontId="0" fillId="0" borderId="9" xfId="0" applyNumberFormat="1" applyBorder="1"/>
    <xf numFmtId="176" fontId="0" fillId="0" borderId="10" xfId="0" applyNumberFormat="1" applyBorder="1"/>
    <xf numFmtId="0" fontId="1" fillId="0" borderId="1" xfId="2" applyBorder="1" applyAlignment="1">
      <alignment horizontal="left" vertical="center"/>
    </xf>
    <xf numFmtId="179" fontId="0" fillId="0" borderId="8" xfId="0" applyNumberFormat="1" applyBorder="1"/>
    <xf numFmtId="0" fontId="1" fillId="0" borderId="7" xfId="2" applyBorder="1" applyAlignment="1">
      <alignment horizontal="left" vertical="center"/>
    </xf>
    <xf numFmtId="177" fontId="0" fillId="0" borderId="69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177" fontId="0" fillId="0" borderId="72" xfId="0" applyNumberFormat="1" applyBorder="1" applyAlignment="1">
      <alignment horizontal="right" vertical="center"/>
    </xf>
    <xf numFmtId="176" fontId="0" fillId="0" borderId="21" xfId="0" applyNumberFormat="1" applyBorder="1"/>
    <xf numFmtId="0" fontId="0" fillId="0" borderId="6" xfId="0" applyBorder="1"/>
    <xf numFmtId="177" fontId="0" fillId="0" borderId="27" xfId="0" applyNumberForma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79" fontId="0" fillId="0" borderId="4" xfId="0" applyNumberFormat="1" applyBorder="1"/>
    <xf numFmtId="0" fontId="0" fillId="0" borderId="15" xfId="0" applyBorder="1" applyAlignment="1">
      <alignment horizontal="center"/>
    </xf>
    <xf numFmtId="177" fontId="0" fillId="0" borderId="31" xfId="0" applyNumberFormat="1" applyBorder="1" applyAlignment="1">
      <alignment horizontal="right" vertical="center"/>
    </xf>
    <xf numFmtId="176" fontId="0" fillId="0" borderId="11" xfId="0" applyNumberFormat="1" applyBorder="1"/>
    <xf numFmtId="0" fontId="0" fillId="0" borderId="16" xfId="0" applyBorder="1" applyAlignment="1">
      <alignment horizontal="left" vertical="center"/>
    </xf>
    <xf numFmtId="177" fontId="0" fillId="0" borderId="71" xfId="0" applyNumberFormat="1" applyBorder="1" applyAlignment="1">
      <alignment horizontal="right"/>
    </xf>
    <xf numFmtId="0" fontId="0" fillId="0" borderId="16" xfId="0" applyBorder="1"/>
    <xf numFmtId="0" fontId="0" fillId="0" borderId="19" xfId="0" applyBorder="1"/>
    <xf numFmtId="0" fontId="0" fillId="0" borderId="2" xfId="0" applyBorder="1" applyAlignment="1">
      <alignment horizontal="left" vertical="center"/>
    </xf>
    <xf numFmtId="3" fontId="0" fillId="0" borderId="7" xfId="0" applyNumberFormat="1" applyBorder="1" applyAlignment="1">
      <alignment horizontal="center" vertical="center"/>
    </xf>
    <xf numFmtId="176" fontId="0" fillId="0" borderId="2" xfId="0" applyNumberFormat="1" applyBorder="1"/>
    <xf numFmtId="176" fontId="0" fillId="0" borderId="3" xfId="0" applyNumberFormat="1" applyBorder="1"/>
    <xf numFmtId="176" fontId="0" fillId="0" borderId="4" xfId="0" applyNumberFormat="1" applyBorder="1"/>
    <xf numFmtId="176" fontId="0" fillId="0" borderId="5" xfId="0" applyNumberFormat="1" applyBorder="1"/>
    <xf numFmtId="176" fontId="0" fillId="0" borderId="7" xfId="0" quotePrefix="1" applyNumberFormat="1" applyBorder="1" applyAlignment="1">
      <alignment horizontal="right"/>
    </xf>
    <xf numFmtId="176" fontId="0" fillId="0" borderId="8" xfId="0" quotePrefix="1" applyNumberFormat="1" applyBorder="1" applyAlignment="1">
      <alignment horizontal="right"/>
    </xf>
    <xf numFmtId="176" fontId="0" fillId="0" borderId="14" xfId="0" applyNumberFormat="1" applyBorder="1"/>
    <xf numFmtId="179" fontId="0" fillId="0" borderId="13" xfId="0" applyNumberFormat="1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0" fillId="0" borderId="3" xfId="0" applyNumberFormat="1" applyBorder="1" applyAlignment="1">
      <alignment horizontal="right"/>
    </xf>
    <xf numFmtId="0" fontId="1" fillId="0" borderId="8" xfId="0" applyFont="1" applyBorder="1"/>
    <xf numFmtId="176" fontId="1" fillId="0" borderId="7" xfId="0" applyNumberFormat="1" applyFont="1" applyBorder="1"/>
    <xf numFmtId="176" fontId="1" fillId="0" borderId="9" xfId="0" applyNumberFormat="1" applyFont="1" applyBorder="1"/>
    <xf numFmtId="176" fontId="1" fillId="0" borderId="10" xfId="0" applyNumberFormat="1" applyFont="1" applyBorder="1"/>
    <xf numFmtId="176" fontId="0" fillId="0" borderId="1" xfId="0" applyNumberFormat="1" applyBorder="1" applyAlignment="1">
      <alignment horizontal="right"/>
    </xf>
    <xf numFmtId="177" fontId="1" fillId="0" borderId="36" xfId="0" applyNumberFormat="1" applyFont="1" applyBorder="1" applyAlignment="1">
      <alignment vertical="center"/>
    </xf>
    <xf numFmtId="176" fontId="1" fillId="0" borderId="8" xfId="0" applyNumberFormat="1" applyFont="1" applyBorder="1"/>
    <xf numFmtId="176" fontId="0" fillId="0" borderId="1" xfId="0" applyNumberFormat="1" applyBorder="1" applyAlignment="1">
      <alignment horizontal="right" vertical="center"/>
    </xf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3" xfId="0" applyFont="1" applyBorder="1" applyAlignment="1">
      <alignment horizontal="center"/>
    </xf>
    <xf numFmtId="176" fontId="1" fillId="0" borderId="11" xfId="0" applyNumberFormat="1" applyFont="1" applyBorder="1"/>
    <xf numFmtId="177" fontId="1" fillId="0" borderId="15" xfId="0" applyNumberFormat="1" applyFont="1" applyBorder="1" applyAlignment="1">
      <alignment horizontal="right" vertical="center"/>
    </xf>
    <xf numFmtId="182" fontId="0" fillId="0" borderId="13" xfId="0" applyNumberForma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/>
    <xf numFmtId="177" fontId="1" fillId="0" borderId="38" xfId="0" applyNumberFormat="1" applyFont="1" applyBorder="1" applyAlignment="1">
      <alignment horizontal="right"/>
    </xf>
    <xf numFmtId="0" fontId="1" fillId="0" borderId="16" xfId="0" applyFont="1" applyBorder="1"/>
    <xf numFmtId="177" fontId="1" fillId="0" borderId="17" xfId="0" applyNumberFormat="1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 horizontal="right"/>
    </xf>
    <xf numFmtId="179" fontId="0" fillId="0" borderId="18" xfId="0" applyNumberFormat="1" applyBorder="1"/>
    <xf numFmtId="177" fontId="1" fillId="0" borderId="1" xfId="0" applyNumberFormat="1" applyFont="1" applyBorder="1" applyAlignment="1">
      <alignment horizontal="right"/>
    </xf>
    <xf numFmtId="0" fontId="0" fillId="0" borderId="7" xfId="0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177" fontId="1" fillId="0" borderId="37" xfId="0" applyNumberFormat="1" applyFont="1" applyBorder="1" applyAlignment="1">
      <alignment horizontal="right" vertical="center"/>
    </xf>
    <xf numFmtId="176" fontId="1" fillId="0" borderId="21" xfId="0" applyNumberFormat="1" applyFont="1" applyBorder="1"/>
    <xf numFmtId="177" fontId="1" fillId="0" borderId="22" xfId="0" applyNumberFormat="1" applyFont="1" applyBorder="1" applyAlignment="1">
      <alignment horizontal="right"/>
    </xf>
    <xf numFmtId="177" fontId="1" fillId="0" borderId="24" xfId="0" applyNumberFormat="1" applyFont="1" applyBorder="1" applyAlignment="1">
      <alignment horizontal="right"/>
    </xf>
    <xf numFmtId="177" fontId="1" fillId="0" borderId="25" xfId="0" applyNumberFormat="1" applyFont="1" applyBorder="1" applyAlignment="1">
      <alignment horizontal="right"/>
    </xf>
    <xf numFmtId="177" fontId="0" fillId="0" borderId="21" xfId="0" applyNumberFormat="1" applyBorder="1" applyAlignment="1">
      <alignment horizontal="right"/>
    </xf>
    <xf numFmtId="177" fontId="0" fillId="0" borderId="22" xfId="0" applyNumberFormat="1" applyBorder="1" applyAlignment="1">
      <alignment horizontal="right"/>
    </xf>
    <xf numFmtId="182" fontId="0" fillId="0" borderId="23" xfId="0" applyNumberFormat="1" applyBorder="1" applyAlignment="1">
      <alignment horizontal="right"/>
    </xf>
    <xf numFmtId="0" fontId="1" fillId="0" borderId="4" xfId="0" applyFont="1" applyBorder="1"/>
    <xf numFmtId="177" fontId="1" fillId="0" borderId="29" xfId="0" applyNumberFormat="1" applyFont="1" applyBorder="1" applyAlignment="1">
      <alignment horizontal="right"/>
    </xf>
    <xf numFmtId="0" fontId="1" fillId="0" borderId="2" xfId="0" applyFont="1" applyBorder="1"/>
    <xf numFmtId="177" fontId="1" fillId="0" borderId="3" xfId="0" applyNumberFormat="1" applyFont="1" applyBorder="1" applyAlignment="1">
      <alignment horizontal="right"/>
    </xf>
    <xf numFmtId="0" fontId="1" fillId="0" borderId="5" xfId="0" applyFont="1" applyBorder="1"/>
    <xf numFmtId="0" fontId="1" fillId="0" borderId="6" xfId="0" applyFont="1" applyBorder="1"/>
    <xf numFmtId="0" fontId="0" fillId="0" borderId="2" xfId="0" applyBorder="1" applyAlignment="1">
      <alignment horizontal="center"/>
    </xf>
    <xf numFmtId="177" fontId="1" fillId="0" borderId="12" xfId="0" applyNumberFormat="1" applyFont="1" applyBorder="1" applyAlignment="1">
      <alignment horizontal="right"/>
    </xf>
    <xf numFmtId="177" fontId="1" fillId="0" borderId="14" xfId="0" applyNumberFormat="1" applyFont="1" applyBorder="1" applyAlignment="1">
      <alignment horizontal="right"/>
    </xf>
    <xf numFmtId="177" fontId="1" fillId="0" borderId="15" xfId="0" applyNumberFormat="1" applyFont="1" applyBorder="1" applyAlignment="1">
      <alignment horizontal="right"/>
    </xf>
    <xf numFmtId="177" fontId="0" fillId="0" borderId="11" xfId="0" applyNumberFormat="1" applyBorder="1" applyAlignment="1">
      <alignment horizontal="right"/>
    </xf>
    <xf numFmtId="177" fontId="0" fillId="0" borderId="12" xfId="0" applyNumberFormat="1" applyBorder="1" applyAlignment="1">
      <alignment horizontal="right"/>
    </xf>
    <xf numFmtId="182" fontId="0" fillId="0" borderId="13" xfId="0" applyNumberFormat="1" applyBorder="1" applyAlignment="1">
      <alignment horizontal="right"/>
    </xf>
    <xf numFmtId="0" fontId="1" fillId="0" borderId="16" xfId="0" applyFont="1" applyBorder="1" applyAlignment="1">
      <alignment horizontal="left" vertical="center"/>
    </xf>
    <xf numFmtId="177" fontId="0" fillId="0" borderId="36" xfId="0" applyNumberFormat="1" applyBorder="1" applyAlignment="1">
      <alignment horizontal="right" vertical="center"/>
    </xf>
    <xf numFmtId="177" fontId="1" fillId="0" borderId="29" xfId="0" applyNumberFormat="1" applyFont="1" applyBorder="1" applyAlignment="1">
      <alignment horizontal="right" vertical="center"/>
    </xf>
    <xf numFmtId="176" fontId="1" fillId="0" borderId="2" xfId="0" applyNumberFormat="1" applyFont="1" applyBorder="1"/>
    <xf numFmtId="176" fontId="1" fillId="0" borderId="4" xfId="0" applyNumberFormat="1" applyFont="1" applyBorder="1"/>
    <xf numFmtId="176" fontId="1" fillId="0" borderId="5" xfId="0" applyNumberFormat="1" applyFont="1" applyBorder="1"/>
    <xf numFmtId="176" fontId="1" fillId="0" borderId="7" xfId="0" quotePrefix="1" applyNumberFormat="1" applyFont="1" applyBorder="1" applyAlignment="1">
      <alignment horizontal="right"/>
    </xf>
    <xf numFmtId="176" fontId="1" fillId="0" borderId="8" xfId="0" quotePrefix="1" applyNumberFormat="1" applyFont="1" applyBorder="1" applyAlignment="1">
      <alignment horizontal="right"/>
    </xf>
    <xf numFmtId="0" fontId="1" fillId="0" borderId="13" xfId="0" applyFont="1" applyBorder="1"/>
    <xf numFmtId="176" fontId="1" fillId="0" borderId="13" xfId="0" applyNumberFormat="1" applyFont="1" applyBorder="1"/>
    <xf numFmtId="176" fontId="1" fillId="0" borderId="14" xfId="0" applyNumberFormat="1" applyFont="1" applyBorder="1"/>
    <xf numFmtId="0" fontId="1" fillId="0" borderId="15" xfId="0" applyFont="1" applyBorder="1"/>
    <xf numFmtId="176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right" vertical="center"/>
    </xf>
    <xf numFmtId="178" fontId="0" fillId="0" borderId="8" xfId="1" applyNumberFormat="1" applyFont="1" applyFill="1" applyBorder="1" applyAlignment="1"/>
    <xf numFmtId="0" fontId="11" fillId="0" borderId="0" xfId="0" applyNumberFormat="1" applyFont="1" applyAlignment="1">
      <alignment horizontal="center" vertical="center"/>
    </xf>
    <xf numFmtId="179" fontId="0" fillId="0" borderId="13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2" fontId="1" fillId="0" borderId="22" xfId="0" applyNumberFormat="1" applyFont="1" applyFill="1" applyBorder="1"/>
    <xf numFmtId="2" fontId="1" fillId="0" borderId="12" xfId="0" applyNumberFormat="1" applyFont="1" applyFill="1" applyBorder="1"/>
    <xf numFmtId="176" fontId="1" fillId="0" borderId="25" xfId="0" applyNumberFormat="1" applyFont="1" applyFill="1" applyBorder="1"/>
    <xf numFmtId="184" fontId="1" fillId="0" borderId="1" xfId="0" applyNumberFormat="1" applyFont="1" applyFill="1" applyBorder="1"/>
    <xf numFmtId="182" fontId="0" fillId="0" borderId="13" xfId="0" applyNumberFormat="1" applyFont="1" applyBorder="1"/>
    <xf numFmtId="177" fontId="0" fillId="0" borderId="12" xfId="0" applyNumberFormat="1" applyFont="1" applyBorder="1"/>
    <xf numFmtId="185" fontId="0" fillId="0" borderId="15" xfId="0" applyNumberFormat="1" applyFont="1" applyBorder="1"/>
    <xf numFmtId="2" fontId="0" fillId="0" borderId="25" xfId="0" applyNumberFormat="1" applyFont="1" applyFill="1" applyBorder="1"/>
    <xf numFmtId="2" fontId="0" fillId="0" borderId="12" xfId="0" applyNumberFormat="1" applyFont="1" applyFill="1" applyBorder="1"/>
    <xf numFmtId="2" fontId="0" fillId="0" borderId="22" xfId="0" applyNumberFormat="1" applyFont="1" applyFill="1" applyBorder="1"/>
    <xf numFmtId="2" fontId="0" fillId="0" borderId="23" xfId="0" applyNumberFormat="1" applyFont="1" applyFill="1" applyBorder="1"/>
    <xf numFmtId="2" fontId="0" fillId="0" borderId="15" xfId="0" applyNumberFormat="1" applyFont="1" applyFill="1" applyBorder="1"/>
    <xf numFmtId="0" fontId="0" fillId="0" borderId="1" xfId="0" applyNumberFormat="1" applyFont="1" applyFill="1" applyBorder="1"/>
    <xf numFmtId="182" fontId="0" fillId="0" borderId="1" xfId="0" applyNumberFormat="1" applyFont="1" applyBorder="1"/>
    <xf numFmtId="0" fontId="0" fillId="0" borderId="10" xfId="0" applyNumberFormat="1" applyFont="1" applyFill="1" applyBorder="1"/>
    <xf numFmtId="0" fontId="0" fillId="0" borderId="1" xfId="0" applyNumberFormat="1" applyBorder="1"/>
    <xf numFmtId="187" fontId="0" fillId="0" borderId="8" xfId="0" applyNumberFormat="1" applyBorder="1"/>
    <xf numFmtId="187" fontId="0" fillId="0" borderId="8" xfId="1" applyNumberFormat="1" applyFont="1" applyFill="1" applyBorder="1" applyAlignment="1"/>
    <xf numFmtId="187" fontId="0" fillId="0" borderId="23" xfId="1" applyNumberFormat="1" applyFont="1" applyFill="1" applyBorder="1" applyAlignment="1"/>
    <xf numFmtId="2" fontId="0" fillId="0" borderId="8" xfId="0" applyNumberFormat="1" applyBorder="1"/>
    <xf numFmtId="176" fontId="0" fillId="0" borderId="13" xfId="1" applyNumberFormat="1" applyFont="1" applyFill="1" applyBorder="1" applyAlignment="1"/>
    <xf numFmtId="0" fontId="1" fillId="0" borderId="12" xfId="1" applyNumberFormat="1" applyFont="1" applyFill="1" applyBorder="1" applyAlignment="1"/>
    <xf numFmtId="184" fontId="0" fillId="0" borderId="1" xfId="1" applyNumberFormat="1" applyFont="1" applyFill="1" applyBorder="1" applyAlignment="1"/>
    <xf numFmtId="40" fontId="0" fillId="0" borderId="13" xfId="1" applyNumberFormat="1" applyFont="1" applyFill="1" applyBorder="1" applyAlignment="1"/>
    <xf numFmtId="184" fontId="0" fillId="0" borderId="1" xfId="0" applyNumberFormat="1" applyBorder="1"/>
    <xf numFmtId="184" fontId="0" fillId="0" borderId="22" xfId="1" applyNumberFormat="1" applyFont="1" applyFill="1" applyBorder="1" applyAlignment="1"/>
    <xf numFmtId="40" fontId="0" fillId="0" borderId="23" xfId="1" applyNumberFormat="1" applyFont="1" applyFill="1" applyBorder="1" applyAlignment="1"/>
    <xf numFmtId="40" fontId="0" fillId="0" borderId="13" xfId="0" applyNumberFormat="1" applyBorder="1"/>
    <xf numFmtId="184" fontId="1" fillId="0" borderId="1" xfId="0" applyNumberFormat="1" applyFont="1" applyBorder="1"/>
    <xf numFmtId="184" fontId="1" fillId="0" borderId="1" xfId="0" applyNumberFormat="1" applyFont="1" applyBorder="1" applyAlignment="1">
      <alignment horizontal="right"/>
    </xf>
    <xf numFmtId="184" fontId="1" fillId="0" borderId="1" xfId="0" applyNumberFormat="1" applyFont="1" applyBorder="1" applyAlignment="1">
      <alignment horizontal="right" vertical="center"/>
    </xf>
    <xf numFmtId="184" fontId="1" fillId="0" borderId="12" xfId="0" applyNumberFormat="1" applyFont="1" applyBorder="1" applyAlignment="1">
      <alignment horizontal="right" vertical="center"/>
    </xf>
    <xf numFmtId="0" fontId="1" fillId="0" borderId="8" xfId="0" applyNumberFormat="1" applyFont="1" applyBorder="1"/>
    <xf numFmtId="2" fontId="1" fillId="0" borderId="8" xfId="0" applyNumberFormat="1" applyFont="1" applyBorder="1"/>
    <xf numFmtId="176" fontId="1" fillId="0" borderId="13" xfId="0" applyNumberFormat="1" applyFont="1" applyBorder="1" applyAlignment="1">
      <alignment horizontal="right" vertical="center"/>
    </xf>
    <xf numFmtId="176" fontId="1" fillId="0" borderId="23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84" fontId="0" fillId="0" borderId="1" xfId="0" applyNumberFormat="1" applyBorder="1" applyAlignment="1">
      <alignment horizontal="right"/>
    </xf>
    <xf numFmtId="184" fontId="1" fillId="0" borderId="22" xfId="0" applyNumberFormat="1" applyFont="1" applyBorder="1" applyAlignment="1">
      <alignment horizontal="right"/>
    </xf>
    <xf numFmtId="2" fontId="1" fillId="0" borderId="23" xfId="0" applyNumberFormat="1" applyFont="1" applyBorder="1" applyAlignment="1">
      <alignment horizontal="right"/>
    </xf>
    <xf numFmtId="186" fontId="0" fillId="0" borderId="23" xfId="0" applyNumberFormat="1" applyBorder="1" applyAlignment="1">
      <alignment horizontal="right"/>
    </xf>
    <xf numFmtId="2" fontId="1" fillId="0" borderId="10" xfId="0" applyNumberFormat="1" applyFont="1" applyFill="1" applyBorder="1"/>
    <xf numFmtId="2" fontId="1" fillId="0" borderId="25" xfId="0" applyNumberFormat="1" applyFont="1" applyFill="1" applyBorder="1" applyAlignment="1">
      <alignment horizontal="right" vertical="center"/>
    </xf>
    <xf numFmtId="179" fontId="0" fillId="0" borderId="13" xfId="0" applyNumberFormat="1" applyFont="1" applyBorder="1"/>
    <xf numFmtId="176" fontId="1" fillId="0" borderId="15" xfId="0" applyNumberFormat="1" applyFont="1" applyFill="1" applyBorder="1" applyAlignment="1">
      <alignment horizontal="right"/>
    </xf>
    <xf numFmtId="2" fontId="1" fillId="0" borderId="25" xfId="0" applyNumberFormat="1" applyFont="1" applyFill="1" applyBorder="1" applyAlignment="1">
      <alignment horizontal="right"/>
    </xf>
    <xf numFmtId="179" fontId="0" fillId="0" borderId="23" xfId="0" applyNumberFormat="1" applyFon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38" fontId="12" fillId="0" borderId="12" xfId="1" applyFont="1" applyFill="1" applyBorder="1" applyAlignment="1">
      <alignment horizontal="right"/>
    </xf>
    <xf numFmtId="38" fontId="12" fillId="0" borderId="11" xfId="1" applyFont="1" applyFill="1" applyBorder="1" applyAlignment="1">
      <alignment horizontal="right"/>
    </xf>
    <xf numFmtId="38" fontId="12" fillId="0" borderId="13" xfId="1" applyFont="1" applyFill="1" applyBorder="1" applyAlignment="1">
      <alignment horizontal="right"/>
    </xf>
    <xf numFmtId="38" fontId="12" fillId="0" borderId="14" xfId="1" applyFont="1" applyFill="1" applyBorder="1" applyAlignment="1">
      <alignment horizontal="right"/>
    </xf>
    <xf numFmtId="178" fontId="12" fillId="0" borderId="13" xfId="1" applyNumberFormat="1" applyFont="1" applyFill="1" applyBorder="1"/>
    <xf numFmtId="2" fontId="1" fillId="0" borderId="25" xfId="1" applyNumberFormat="1" applyFont="1" applyFill="1" applyBorder="1" applyAlignment="1"/>
    <xf numFmtId="40" fontId="1" fillId="0" borderId="15" xfId="1" applyNumberFormat="1" applyFont="1" applyFill="1" applyBorder="1" applyAlignment="1"/>
    <xf numFmtId="2" fontId="1" fillId="0" borderId="15" xfId="1" applyNumberFormat="1" applyFont="1" applyFill="1" applyBorder="1" applyAlignment="1"/>
    <xf numFmtId="40" fontId="12" fillId="0" borderId="15" xfId="1" applyNumberFormat="1" applyFont="1" applyFill="1" applyBorder="1" applyAlignment="1">
      <alignment horizontal="right"/>
    </xf>
    <xf numFmtId="2" fontId="0" fillId="0" borderId="10" xfId="1" applyNumberFormat="1" applyFont="1" applyFill="1" applyBorder="1"/>
    <xf numFmtId="2" fontId="0" fillId="0" borderId="10" xfId="0" applyNumberFormat="1" applyFont="1" applyFill="1" applyBorder="1"/>
    <xf numFmtId="0" fontId="1" fillId="0" borderId="11" xfId="0" applyNumberFormat="1" applyFont="1" applyBorder="1" applyAlignment="1">
      <alignment horizontal="right" vertical="center"/>
    </xf>
    <xf numFmtId="0" fontId="1" fillId="0" borderId="13" xfId="0" applyNumberFormat="1" applyFont="1" applyFill="1" applyBorder="1" applyAlignment="1">
      <alignment horizontal="right"/>
    </xf>
    <xf numFmtId="0" fontId="1" fillId="0" borderId="14" xfId="1" applyNumberFormat="1" applyFont="1" applyFill="1" applyBorder="1" applyAlignment="1">
      <alignment horizontal="right"/>
    </xf>
    <xf numFmtId="0" fontId="1" fillId="0" borderId="12" xfId="1" applyNumberFormat="1" applyFont="1" applyFill="1" applyBorder="1" applyAlignment="1">
      <alignment horizontal="right"/>
    </xf>
    <xf numFmtId="2" fontId="1" fillId="0" borderId="15" xfId="1" applyNumberFormat="1" applyFont="1" applyFill="1" applyBorder="1" applyAlignment="1">
      <alignment horizontal="right"/>
    </xf>
    <xf numFmtId="179" fontId="1" fillId="0" borderId="13" xfId="1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right" vertical="center"/>
    </xf>
    <xf numFmtId="0" fontId="0" fillId="0" borderId="3" xfId="1" applyNumberFormat="1" applyFont="1" applyBorder="1" applyAlignment="1">
      <alignment horizontal="right" vertical="center"/>
    </xf>
    <xf numFmtId="0" fontId="0" fillId="0" borderId="1" xfId="1" applyNumberFormat="1" applyFont="1" applyBorder="1" applyAlignment="1">
      <alignment horizontal="right" vertical="center"/>
    </xf>
    <xf numFmtId="0" fontId="0" fillId="0" borderId="1" xfId="0" applyNumberFormat="1" applyFill="1" applyBorder="1" applyAlignment="1">
      <alignment horizontal="right" vertical="center"/>
    </xf>
    <xf numFmtId="0" fontId="1" fillId="0" borderId="1" xfId="1" applyNumberFormat="1" applyFont="1" applyBorder="1" applyAlignment="1">
      <alignment horizontal="right" vertical="center"/>
    </xf>
    <xf numFmtId="0" fontId="0" fillId="0" borderId="12" xfId="1" applyNumberFormat="1" applyFont="1" applyBorder="1" applyAlignment="1">
      <alignment horizontal="right" vertical="center"/>
    </xf>
    <xf numFmtId="178" fontId="0" fillId="0" borderId="45" xfId="1" applyNumberFormat="1" applyFont="1" applyBorder="1"/>
    <xf numFmtId="0" fontId="0" fillId="0" borderId="0" xfId="0" applyBorder="1" applyAlignment="1">
      <alignment horizontal="center"/>
    </xf>
    <xf numFmtId="178" fontId="0" fillId="0" borderId="0" xfId="1" applyNumberFormat="1" applyFont="1" applyBorder="1"/>
    <xf numFmtId="38" fontId="0" fillId="0" borderId="74" xfId="1" applyFont="1" applyBorder="1"/>
    <xf numFmtId="0" fontId="0" fillId="0" borderId="73" xfId="0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/>
    <xf numFmtId="177" fontId="0" fillId="0" borderId="69" xfId="0" applyNumberFormat="1" applyFill="1" applyBorder="1" applyAlignment="1">
      <alignment horizontal="right" vertical="center"/>
    </xf>
    <xf numFmtId="176" fontId="0" fillId="0" borderId="9" xfId="0" applyNumberFormat="1" applyFill="1" applyBorder="1"/>
    <xf numFmtId="176" fontId="0" fillId="0" borderId="10" xfId="0" applyNumberFormat="1" applyFill="1" applyBorder="1"/>
    <xf numFmtId="0" fontId="0" fillId="0" borderId="7" xfId="0" applyFill="1" applyBorder="1"/>
    <xf numFmtId="179" fontId="0" fillId="0" borderId="8" xfId="0" applyNumberFormat="1" applyFill="1" applyBorder="1"/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/>
    <xf numFmtId="177" fontId="13" fillId="0" borderId="36" xfId="0" applyNumberFormat="1" applyFont="1" applyBorder="1" applyAlignment="1">
      <alignment horizontal="right" vertical="center"/>
    </xf>
    <xf numFmtId="176" fontId="13" fillId="0" borderId="7" xfId="0" applyNumberFormat="1" applyFont="1" applyBorder="1"/>
    <xf numFmtId="184" fontId="13" fillId="0" borderId="1" xfId="0" applyNumberFormat="1" applyFont="1" applyBorder="1" applyAlignment="1">
      <alignment horizontal="right"/>
    </xf>
    <xf numFmtId="176" fontId="13" fillId="0" borderId="9" xfId="0" applyNumberFormat="1" applyFont="1" applyBorder="1"/>
    <xf numFmtId="176" fontId="13" fillId="0" borderId="10" xfId="0" applyNumberFormat="1" applyFont="1" applyBorder="1"/>
    <xf numFmtId="0" fontId="13" fillId="0" borderId="7" xfId="0" applyFont="1" applyBorder="1"/>
    <xf numFmtId="0" fontId="14" fillId="0" borderId="1" xfId="2" applyFont="1" applyBorder="1" applyAlignment="1">
      <alignment horizontal="left" vertical="center"/>
    </xf>
    <xf numFmtId="0" fontId="13" fillId="0" borderId="1" xfId="0" applyFont="1" applyBorder="1"/>
    <xf numFmtId="179" fontId="13" fillId="0" borderId="8" xfId="0" applyNumberFormat="1" applyFont="1" applyBorder="1"/>
    <xf numFmtId="0" fontId="0" fillId="0" borderId="9" xfId="2" applyFont="1" applyFill="1" applyBorder="1" applyAlignment="1">
      <alignment horizontal="left" vertical="center"/>
    </xf>
    <xf numFmtId="177" fontId="0" fillId="0" borderId="8" xfId="0" applyNumberFormat="1" applyFont="1" applyFill="1" applyBorder="1" applyAlignment="1">
      <alignment horizontal="right" vertical="center"/>
    </xf>
    <xf numFmtId="177" fontId="0" fillId="0" borderId="4" xfId="0" applyNumberFormat="1" applyFont="1" applyFill="1" applyBorder="1" applyAlignment="1">
      <alignment horizontal="right" vertical="center"/>
    </xf>
    <xf numFmtId="0" fontId="0" fillId="0" borderId="7" xfId="2" applyFont="1" applyFill="1" applyBorder="1" applyAlignment="1">
      <alignment horizontal="left" vertical="center"/>
    </xf>
    <xf numFmtId="177" fontId="0" fillId="0" borderId="69" xfId="0" applyNumberFormat="1" applyFont="1" applyBorder="1" applyAlignment="1">
      <alignment horizontal="right" vertical="center"/>
    </xf>
    <xf numFmtId="176" fontId="0" fillId="0" borderId="7" xfId="0" applyNumberFormat="1" applyFont="1" applyBorder="1"/>
    <xf numFmtId="187" fontId="0" fillId="0" borderId="8" xfId="0" applyNumberFormat="1" applyFont="1" applyBorder="1"/>
    <xf numFmtId="176" fontId="0" fillId="0" borderId="10" xfId="0" applyNumberFormat="1" applyFont="1" applyBorder="1"/>
    <xf numFmtId="0" fontId="0" fillId="0" borderId="7" xfId="0" applyFont="1" applyBorder="1"/>
    <xf numFmtId="40" fontId="0" fillId="0" borderId="1" xfId="1" applyNumberFormat="1" applyFont="1" applyFill="1" applyBorder="1" applyAlignment="1"/>
    <xf numFmtId="179" fontId="0" fillId="0" borderId="8" xfId="0" applyNumberFormat="1" applyFont="1" applyBorder="1"/>
    <xf numFmtId="0" fontId="0" fillId="0" borderId="7" xfId="2" applyFont="1" applyBorder="1" applyAlignment="1">
      <alignment horizontal="left" vertical="center"/>
    </xf>
    <xf numFmtId="177" fontId="0" fillId="0" borderId="69" xfId="0" applyNumberFormat="1" applyFont="1" applyFill="1" applyBorder="1" applyAlignment="1">
      <alignment horizontal="right" vertical="center"/>
    </xf>
    <xf numFmtId="187" fontId="0" fillId="0" borderId="8" xfId="0" applyNumberFormat="1" applyFont="1" applyFill="1" applyBorder="1"/>
    <xf numFmtId="38" fontId="0" fillId="0" borderId="7" xfId="1" applyFont="1" applyFill="1" applyBorder="1" applyAlignment="1"/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177" fontId="0" fillId="0" borderId="72" xfId="0" applyNumberFormat="1" applyFont="1" applyBorder="1" applyAlignment="1">
      <alignment horizontal="right" vertical="center"/>
    </xf>
    <xf numFmtId="176" fontId="0" fillId="0" borderId="21" xfId="0" applyNumberFormat="1" applyFont="1" applyBorder="1"/>
    <xf numFmtId="38" fontId="0" fillId="0" borderId="21" xfId="1" applyFont="1" applyFill="1" applyBorder="1" applyAlignment="1"/>
    <xf numFmtId="179" fontId="0" fillId="0" borderId="23" xfId="1" applyNumberFormat="1" applyFont="1" applyFill="1" applyBorder="1" applyAlignment="1"/>
    <xf numFmtId="177" fontId="0" fillId="0" borderId="36" xfId="0" applyNumberFormat="1" applyFont="1" applyBorder="1" applyAlignment="1">
      <alignment horizontal="right" vertical="center"/>
    </xf>
    <xf numFmtId="184" fontId="0" fillId="0" borderId="1" xfId="0" applyNumberFormat="1" applyFont="1" applyBorder="1" applyAlignment="1">
      <alignment horizontal="right"/>
    </xf>
    <xf numFmtId="177" fontId="0" fillId="0" borderId="36" xfId="0" applyNumberFormat="1" applyFont="1" applyFill="1" applyBorder="1" applyAlignment="1">
      <alignment horizontal="right" vertical="center"/>
    </xf>
    <xf numFmtId="184" fontId="0" fillId="0" borderId="1" xfId="0" applyNumberFormat="1" applyFont="1" applyFill="1" applyBorder="1" applyAlignment="1">
      <alignment horizontal="right"/>
    </xf>
    <xf numFmtId="2" fontId="0" fillId="0" borderId="1" xfId="0" applyNumberFormat="1" applyFont="1" applyFill="1" applyBorder="1" applyAlignment="1"/>
    <xf numFmtId="0" fontId="0" fillId="6" borderId="8" xfId="0" applyFont="1" applyFill="1" applyBorder="1"/>
    <xf numFmtId="177" fontId="0" fillId="6" borderId="9" xfId="0" applyNumberFormat="1" applyFont="1" applyFill="1" applyBorder="1" applyAlignment="1">
      <alignment horizontal="right" vertical="center"/>
    </xf>
    <xf numFmtId="176" fontId="0" fillId="6" borderId="1" xfId="0" applyNumberFormat="1" applyFont="1" applyFill="1" applyBorder="1"/>
    <xf numFmtId="0" fontId="0" fillId="6" borderId="1" xfId="0" applyFont="1" applyFill="1" applyBorder="1"/>
    <xf numFmtId="2" fontId="0" fillId="6" borderId="10" xfId="0" applyNumberFormat="1" applyFont="1" applyFill="1" applyBorder="1"/>
    <xf numFmtId="176" fontId="0" fillId="6" borderId="7" xfId="0" applyNumberFormat="1" applyFont="1" applyFill="1" applyBorder="1"/>
    <xf numFmtId="176" fontId="0" fillId="6" borderId="8" xfId="0" applyNumberFormat="1" applyFont="1" applyFill="1" applyBorder="1"/>
    <xf numFmtId="38" fontId="5" fillId="6" borderId="9" xfId="1" applyFont="1" applyFill="1" applyBorder="1" applyAlignment="1">
      <alignment horizontal="left" vertical="center"/>
    </xf>
    <xf numFmtId="38" fontId="5" fillId="6" borderId="1" xfId="1" applyFont="1" applyFill="1" applyBorder="1" applyAlignment="1">
      <alignment horizontal="left" vertical="center"/>
    </xf>
    <xf numFmtId="38" fontId="0" fillId="6" borderId="1" xfId="1" applyFont="1" applyFill="1" applyBorder="1" applyAlignment="1"/>
    <xf numFmtId="178" fontId="0" fillId="6" borderId="8" xfId="1" applyNumberFormat="1" applyFont="1" applyFill="1" applyBorder="1" applyAlignment="1"/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0" fillId="0" borderId="21" xfId="0" applyNumberFormat="1" applyFont="1" applyFill="1" applyBorder="1" applyAlignment="1">
      <alignment horizontal="left" vertical="center"/>
    </xf>
    <xf numFmtId="0" fontId="0" fillId="0" borderId="23" xfId="0" applyFont="1" applyFill="1" applyBorder="1"/>
    <xf numFmtId="177" fontId="0" fillId="0" borderId="24" xfId="0" applyNumberFormat="1" applyFont="1" applyFill="1" applyBorder="1" applyAlignment="1">
      <alignment horizontal="right" vertical="center"/>
    </xf>
    <xf numFmtId="38" fontId="0" fillId="0" borderId="24" xfId="1" applyFont="1" applyFill="1" applyBorder="1"/>
    <xf numFmtId="38" fontId="0" fillId="0" borderId="22" xfId="1" applyFont="1" applyFill="1" applyBorder="1"/>
    <xf numFmtId="178" fontId="0" fillId="0" borderId="23" xfId="1" applyNumberFormat="1" applyFont="1" applyFill="1" applyBorder="1"/>
    <xf numFmtId="177" fontId="0" fillId="0" borderId="5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/>
    <xf numFmtId="38" fontId="0" fillId="0" borderId="5" xfId="1" applyFont="1" applyFill="1" applyBorder="1"/>
    <xf numFmtId="38" fontId="0" fillId="0" borderId="3" xfId="1" applyFont="1" applyFill="1" applyBorder="1"/>
    <xf numFmtId="178" fontId="0" fillId="0" borderId="4" xfId="1" applyNumberFormat="1" applyFont="1" applyFill="1" applyBorder="1"/>
    <xf numFmtId="177" fontId="0" fillId="0" borderId="19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/>
    <xf numFmtId="38" fontId="5" fillId="0" borderId="19" xfId="1" applyFont="1" applyFill="1" applyBorder="1" applyAlignment="1">
      <alignment horizontal="left" vertical="center"/>
    </xf>
    <xf numFmtId="38" fontId="5" fillId="0" borderId="17" xfId="1" applyFont="1" applyFill="1" applyBorder="1" applyAlignment="1">
      <alignment horizontal="left" vertical="center"/>
    </xf>
    <xf numFmtId="38" fontId="0" fillId="0" borderId="17" xfId="1" applyFont="1" applyFill="1" applyBorder="1"/>
    <xf numFmtId="0" fontId="0" fillId="0" borderId="24" xfId="0" applyFill="1" applyBorder="1"/>
    <xf numFmtId="0" fontId="0" fillId="0" borderId="35" xfId="0" applyFill="1" applyBorder="1"/>
    <xf numFmtId="0" fontId="0" fillId="0" borderId="35" xfId="0" applyFont="1" applyFill="1" applyBorder="1"/>
    <xf numFmtId="0" fontId="1" fillId="0" borderId="35" xfId="0" applyFont="1" applyFill="1" applyBorder="1"/>
    <xf numFmtId="0" fontId="0" fillId="0" borderId="7" xfId="0" applyFont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2" fontId="0" fillId="0" borderId="8" xfId="0" applyNumberFormat="1" applyFont="1" applyBorder="1"/>
    <xf numFmtId="0" fontId="8" fillId="2" borderId="0" xfId="3" applyFont="1" applyFill="1" applyAlignment="1">
      <alignment horizontal="center" vertical="center" wrapText="1"/>
    </xf>
    <xf numFmtId="0" fontId="4" fillId="2" borderId="0" xfId="3" applyFont="1" applyFill="1" applyAlignment="1">
      <alignment horizontal="center" vertical="center"/>
    </xf>
    <xf numFmtId="0" fontId="8" fillId="2" borderId="0" xfId="3" applyFont="1" applyFill="1" applyAlignment="1">
      <alignment horizontal="center" vertical="top"/>
    </xf>
    <xf numFmtId="0" fontId="4" fillId="2" borderId="0" xfId="3" applyFont="1" applyFill="1" applyAlignment="1">
      <alignment horizontal="center" vertical="top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1" fillId="0" borderId="3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7" fillId="0" borderId="47" xfId="0" applyNumberFormat="1" applyFont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left"/>
    </xf>
  </cellXfs>
  <cellStyles count="4">
    <cellStyle name="桁区切り" xfId="1" builtinId="6"/>
    <cellStyle name="標準" xfId="0" builtinId="0"/>
    <cellStyle name="標準_●ﾍﾞｯﾄﾞﾒｰｸ・害虫害獣　面積2013 " xfId="3" xr:uid="{00000000-0005-0000-0000-000002000000}"/>
    <cellStyle name="標準_0201Ｈ25年度中監設計書(24年度単価)120907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152400</xdr:rowOff>
    </xdr:from>
    <xdr:to>
      <xdr:col>11</xdr:col>
      <xdr:colOff>133350</xdr:colOff>
      <xdr:row>1</xdr:row>
      <xdr:rowOff>104775</xdr:rowOff>
    </xdr:to>
    <xdr:pic>
      <xdr:nvPicPr>
        <xdr:cNvPr id="2" name="Picture 1" descr="■小型NCMロゴ白抜き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8850" y="152400"/>
          <a:ext cx="828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4638675" y="3371850"/>
          <a:ext cx="0" cy="28575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3905250" y="3724275"/>
          <a:ext cx="0" cy="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84BB8ED-E759-4D6E-A8D6-5E117090BFE4}"/>
            </a:ext>
          </a:extLst>
        </xdr:cNvPr>
        <xdr:cNvSpPr>
          <a:spLocks noChangeArrowheads="1"/>
        </xdr:cNvSpPr>
      </xdr:nvSpPr>
      <xdr:spPr bwMode="auto">
        <a:xfrm>
          <a:off x="4410075" y="628650"/>
          <a:ext cx="0" cy="28575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4533900" y="3371850"/>
          <a:ext cx="0" cy="28575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4410075" y="3371850"/>
          <a:ext cx="0" cy="28575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142875</xdr:rowOff>
    </xdr:from>
    <xdr:to>
      <xdr:col>13</xdr:col>
      <xdr:colOff>142875</xdr:colOff>
      <xdr:row>1</xdr:row>
      <xdr:rowOff>104775</xdr:rowOff>
    </xdr:to>
    <xdr:pic>
      <xdr:nvPicPr>
        <xdr:cNvPr id="2" name="Picture 7" descr="■小型NCMロゴ白抜き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42875"/>
          <a:ext cx="828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4410075" y="3371850"/>
          <a:ext cx="0" cy="28575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28575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Arrowheads="1"/>
        </xdr:cNvSpPr>
      </xdr:nvSpPr>
      <xdr:spPr bwMode="auto">
        <a:xfrm>
          <a:off x="4410075" y="3371850"/>
          <a:ext cx="0" cy="28575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DD58946-0280-4B06-A5B8-EB8E8E4D842A}"/>
            </a:ext>
          </a:extLst>
        </xdr:cNvPr>
        <xdr:cNvSpPr>
          <a:spLocks noChangeArrowheads="1"/>
        </xdr:cNvSpPr>
      </xdr:nvSpPr>
      <xdr:spPr bwMode="auto">
        <a:xfrm>
          <a:off x="4638675" y="628650"/>
          <a:ext cx="0" cy="28575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52.200.1\&#22865;&#32004;&#31649;&#29702;\00_&#21508;&#25285;&#24403;&#32773;&#21029;&#12501;&#12457;&#12523;&#12480;\&#29275;&#23798;\01)&#20837;&#26413;&#38306;&#36899;\06&#65289;&#28165;&#25475;&#26989;&#21209;\&#65288;&#32232;&#38598;&#29992;&#65289;&#28165;&#25475;&#38754;&#31309;&#12288;&#26085;&#24120;&#28165;&#254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常清掃面積表表紙"/>
      <sheetName val="清掃回数×面積集計"/>
      <sheetName val="１階"/>
      <sheetName val="2階"/>
      <sheetName val="3階"/>
      <sheetName val="4階"/>
      <sheetName val="5階"/>
      <sheetName val="6階"/>
      <sheetName val="7階"/>
      <sheetName val="8階"/>
      <sheetName val="9F 塔屋階"/>
      <sheetName val="宿泊棟"/>
      <sheetName val="ゴミ庫主"/>
      <sheetName val="1階1"/>
      <sheetName val="１年目 (2)"/>
      <sheetName val="１年目"/>
      <sheetName val="2年目"/>
      <sheetName val="3年目"/>
      <sheetName val="カレンダー平25年"/>
    </sheetNames>
    <sheetDataSet>
      <sheetData sheetId="0" refreshError="1"/>
      <sheetData sheetId="1"/>
      <sheetData sheetId="2"/>
      <sheetData sheetId="3"/>
      <sheetData sheetId="4"/>
      <sheetData sheetId="5">
        <row r="25">
          <cell r="AE25">
            <v>447</v>
          </cell>
        </row>
      </sheetData>
      <sheetData sheetId="6">
        <row r="25">
          <cell r="AE25">
            <v>465</v>
          </cell>
        </row>
      </sheetData>
      <sheetData sheetId="7">
        <row r="25">
          <cell r="AE25">
            <v>363</v>
          </cell>
        </row>
      </sheetData>
      <sheetData sheetId="8">
        <row r="25">
          <cell r="AE25">
            <v>327</v>
          </cell>
        </row>
      </sheetData>
      <sheetData sheetId="9">
        <row r="23">
          <cell r="AE23">
            <v>408</v>
          </cell>
        </row>
      </sheetData>
      <sheetData sheetId="10">
        <row r="23">
          <cell r="E23">
            <v>1</v>
          </cell>
          <cell r="F23">
            <v>17.61</v>
          </cell>
          <cell r="K23">
            <v>314</v>
          </cell>
          <cell r="L23">
            <v>5529.54</v>
          </cell>
        </row>
      </sheetData>
      <sheetData sheetId="11">
        <row r="52">
          <cell r="AE52">
            <v>56</v>
          </cell>
        </row>
      </sheetData>
      <sheetData sheetId="12">
        <row r="25">
          <cell r="E25">
            <v>1</v>
          </cell>
          <cell r="F25">
            <v>43.52</v>
          </cell>
          <cell r="K25">
            <v>0</v>
          </cell>
          <cell r="L25">
            <v>0</v>
          </cell>
        </row>
      </sheetData>
      <sheetData sheetId="13">
        <row r="25">
          <cell r="AE25">
            <v>1692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0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</sheetPr>
  <dimension ref="A1:C14"/>
  <sheetViews>
    <sheetView tabSelected="1" view="pageBreakPreview" zoomScale="70" zoomScaleNormal="70" zoomScaleSheetLayoutView="70" workbookViewId="0">
      <selection activeCell="D1" sqref="D1"/>
    </sheetView>
  </sheetViews>
  <sheetFormatPr defaultRowHeight="13.5" x14ac:dyDescent="0.15"/>
  <cols>
    <col min="1" max="3" width="90.375" style="586" customWidth="1"/>
    <col min="4" max="7" width="37" style="586" customWidth="1"/>
    <col min="8" max="256" width="9" style="586"/>
    <col min="257" max="259" width="90.375" style="586" customWidth="1"/>
    <col min="260" max="263" width="37" style="586" customWidth="1"/>
    <col min="264" max="512" width="9" style="586"/>
    <col min="513" max="515" width="90.375" style="586" customWidth="1"/>
    <col min="516" max="519" width="37" style="586" customWidth="1"/>
    <col min="520" max="768" width="9" style="586"/>
    <col min="769" max="771" width="90.375" style="586" customWidth="1"/>
    <col min="772" max="775" width="37" style="586" customWidth="1"/>
    <col min="776" max="1024" width="9" style="586"/>
    <col min="1025" max="1027" width="90.375" style="586" customWidth="1"/>
    <col min="1028" max="1031" width="37" style="586" customWidth="1"/>
    <col min="1032" max="1280" width="9" style="586"/>
    <col min="1281" max="1283" width="90.375" style="586" customWidth="1"/>
    <col min="1284" max="1287" width="37" style="586" customWidth="1"/>
    <col min="1288" max="1536" width="9" style="586"/>
    <col min="1537" max="1539" width="90.375" style="586" customWidth="1"/>
    <col min="1540" max="1543" width="37" style="586" customWidth="1"/>
    <col min="1544" max="1792" width="9" style="586"/>
    <col min="1793" max="1795" width="90.375" style="586" customWidth="1"/>
    <col min="1796" max="1799" width="37" style="586" customWidth="1"/>
    <col min="1800" max="2048" width="9" style="586"/>
    <col min="2049" max="2051" width="90.375" style="586" customWidth="1"/>
    <col min="2052" max="2055" width="37" style="586" customWidth="1"/>
    <col min="2056" max="2304" width="9" style="586"/>
    <col min="2305" max="2307" width="90.375" style="586" customWidth="1"/>
    <col min="2308" max="2311" width="37" style="586" customWidth="1"/>
    <col min="2312" max="2560" width="9" style="586"/>
    <col min="2561" max="2563" width="90.375" style="586" customWidth="1"/>
    <col min="2564" max="2567" width="37" style="586" customWidth="1"/>
    <col min="2568" max="2816" width="9" style="586"/>
    <col min="2817" max="2819" width="90.375" style="586" customWidth="1"/>
    <col min="2820" max="2823" width="37" style="586" customWidth="1"/>
    <col min="2824" max="3072" width="9" style="586"/>
    <col min="3073" max="3075" width="90.375" style="586" customWidth="1"/>
    <col min="3076" max="3079" width="37" style="586" customWidth="1"/>
    <col min="3080" max="3328" width="9" style="586"/>
    <col min="3329" max="3331" width="90.375" style="586" customWidth="1"/>
    <col min="3332" max="3335" width="37" style="586" customWidth="1"/>
    <col min="3336" max="3584" width="9" style="586"/>
    <col min="3585" max="3587" width="90.375" style="586" customWidth="1"/>
    <col min="3588" max="3591" width="37" style="586" customWidth="1"/>
    <col min="3592" max="3840" width="9" style="586"/>
    <col min="3841" max="3843" width="90.375" style="586" customWidth="1"/>
    <col min="3844" max="3847" width="37" style="586" customWidth="1"/>
    <col min="3848" max="4096" width="9" style="586"/>
    <col min="4097" max="4099" width="90.375" style="586" customWidth="1"/>
    <col min="4100" max="4103" width="37" style="586" customWidth="1"/>
    <col min="4104" max="4352" width="9" style="586"/>
    <col min="4353" max="4355" width="90.375" style="586" customWidth="1"/>
    <col min="4356" max="4359" width="37" style="586" customWidth="1"/>
    <col min="4360" max="4608" width="9" style="586"/>
    <col min="4609" max="4611" width="90.375" style="586" customWidth="1"/>
    <col min="4612" max="4615" width="37" style="586" customWidth="1"/>
    <col min="4616" max="4864" width="9" style="586"/>
    <col min="4865" max="4867" width="90.375" style="586" customWidth="1"/>
    <col min="4868" max="4871" width="37" style="586" customWidth="1"/>
    <col min="4872" max="5120" width="9" style="586"/>
    <col min="5121" max="5123" width="90.375" style="586" customWidth="1"/>
    <col min="5124" max="5127" width="37" style="586" customWidth="1"/>
    <col min="5128" max="5376" width="9" style="586"/>
    <col min="5377" max="5379" width="90.375" style="586" customWidth="1"/>
    <col min="5380" max="5383" width="37" style="586" customWidth="1"/>
    <col min="5384" max="5632" width="9" style="586"/>
    <col min="5633" max="5635" width="90.375" style="586" customWidth="1"/>
    <col min="5636" max="5639" width="37" style="586" customWidth="1"/>
    <col min="5640" max="5888" width="9" style="586"/>
    <col min="5889" max="5891" width="90.375" style="586" customWidth="1"/>
    <col min="5892" max="5895" width="37" style="586" customWidth="1"/>
    <col min="5896" max="6144" width="9" style="586"/>
    <col min="6145" max="6147" width="90.375" style="586" customWidth="1"/>
    <col min="6148" max="6151" width="37" style="586" customWidth="1"/>
    <col min="6152" max="6400" width="9" style="586"/>
    <col min="6401" max="6403" width="90.375" style="586" customWidth="1"/>
    <col min="6404" max="6407" width="37" style="586" customWidth="1"/>
    <col min="6408" max="6656" width="9" style="586"/>
    <col min="6657" max="6659" width="90.375" style="586" customWidth="1"/>
    <col min="6660" max="6663" width="37" style="586" customWidth="1"/>
    <col min="6664" max="6912" width="9" style="586"/>
    <col min="6913" max="6915" width="90.375" style="586" customWidth="1"/>
    <col min="6916" max="6919" width="37" style="586" customWidth="1"/>
    <col min="6920" max="7168" width="9" style="586"/>
    <col min="7169" max="7171" width="90.375" style="586" customWidth="1"/>
    <col min="7172" max="7175" width="37" style="586" customWidth="1"/>
    <col min="7176" max="7424" width="9" style="586"/>
    <col min="7425" max="7427" width="90.375" style="586" customWidth="1"/>
    <col min="7428" max="7431" width="37" style="586" customWidth="1"/>
    <col min="7432" max="7680" width="9" style="586"/>
    <col min="7681" max="7683" width="90.375" style="586" customWidth="1"/>
    <col min="7684" max="7687" width="37" style="586" customWidth="1"/>
    <col min="7688" max="7936" width="9" style="586"/>
    <col min="7937" max="7939" width="90.375" style="586" customWidth="1"/>
    <col min="7940" max="7943" width="37" style="586" customWidth="1"/>
    <col min="7944" max="8192" width="9" style="586"/>
    <col min="8193" max="8195" width="90.375" style="586" customWidth="1"/>
    <col min="8196" max="8199" width="37" style="586" customWidth="1"/>
    <col min="8200" max="8448" width="9" style="586"/>
    <col min="8449" max="8451" width="90.375" style="586" customWidth="1"/>
    <col min="8452" max="8455" width="37" style="586" customWidth="1"/>
    <col min="8456" max="8704" width="9" style="586"/>
    <col min="8705" max="8707" width="90.375" style="586" customWidth="1"/>
    <col min="8708" max="8711" width="37" style="586" customWidth="1"/>
    <col min="8712" max="8960" width="9" style="586"/>
    <col min="8961" max="8963" width="90.375" style="586" customWidth="1"/>
    <col min="8964" max="8967" width="37" style="586" customWidth="1"/>
    <col min="8968" max="9216" width="9" style="586"/>
    <col min="9217" max="9219" width="90.375" style="586" customWidth="1"/>
    <col min="9220" max="9223" width="37" style="586" customWidth="1"/>
    <col min="9224" max="9472" width="9" style="586"/>
    <col min="9473" max="9475" width="90.375" style="586" customWidth="1"/>
    <col min="9476" max="9479" width="37" style="586" customWidth="1"/>
    <col min="9480" max="9728" width="9" style="586"/>
    <col min="9729" max="9731" width="90.375" style="586" customWidth="1"/>
    <col min="9732" max="9735" width="37" style="586" customWidth="1"/>
    <col min="9736" max="9984" width="9" style="586"/>
    <col min="9985" max="9987" width="90.375" style="586" customWidth="1"/>
    <col min="9988" max="9991" width="37" style="586" customWidth="1"/>
    <col min="9992" max="10240" width="9" style="586"/>
    <col min="10241" max="10243" width="90.375" style="586" customWidth="1"/>
    <col min="10244" max="10247" width="37" style="586" customWidth="1"/>
    <col min="10248" max="10496" width="9" style="586"/>
    <col min="10497" max="10499" width="90.375" style="586" customWidth="1"/>
    <col min="10500" max="10503" width="37" style="586" customWidth="1"/>
    <col min="10504" max="10752" width="9" style="586"/>
    <col min="10753" max="10755" width="90.375" style="586" customWidth="1"/>
    <col min="10756" max="10759" width="37" style="586" customWidth="1"/>
    <col min="10760" max="11008" width="9" style="586"/>
    <col min="11009" max="11011" width="90.375" style="586" customWidth="1"/>
    <col min="11012" max="11015" width="37" style="586" customWidth="1"/>
    <col min="11016" max="11264" width="9" style="586"/>
    <col min="11265" max="11267" width="90.375" style="586" customWidth="1"/>
    <col min="11268" max="11271" width="37" style="586" customWidth="1"/>
    <col min="11272" max="11520" width="9" style="586"/>
    <col min="11521" max="11523" width="90.375" style="586" customWidth="1"/>
    <col min="11524" max="11527" width="37" style="586" customWidth="1"/>
    <col min="11528" max="11776" width="9" style="586"/>
    <col min="11777" max="11779" width="90.375" style="586" customWidth="1"/>
    <col min="11780" max="11783" width="37" style="586" customWidth="1"/>
    <col min="11784" max="12032" width="9" style="586"/>
    <col min="12033" max="12035" width="90.375" style="586" customWidth="1"/>
    <col min="12036" max="12039" width="37" style="586" customWidth="1"/>
    <col min="12040" max="12288" width="9" style="586"/>
    <col min="12289" max="12291" width="90.375" style="586" customWidth="1"/>
    <col min="12292" max="12295" width="37" style="586" customWidth="1"/>
    <col min="12296" max="12544" width="9" style="586"/>
    <col min="12545" max="12547" width="90.375" style="586" customWidth="1"/>
    <col min="12548" max="12551" width="37" style="586" customWidth="1"/>
    <col min="12552" max="12800" width="9" style="586"/>
    <col min="12801" max="12803" width="90.375" style="586" customWidth="1"/>
    <col min="12804" max="12807" width="37" style="586" customWidth="1"/>
    <col min="12808" max="13056" width="9" style="586"/>
    <col min="13057" max="13059" width="90.375" style="586" customWidth="1"/>
    <col min="13060" max="13063" width="37" style="586" customWidth="1"/>
    <col min="13064" max="13312" width="9" style="586"/>
    <col min="13313" max="13315" width="90.375" style="586" customWidth="1"/>
    <col min="13316" max="13319" width="37" style="586" customWidth="1"/>
    <col min="13320" max="13568" width="9" style="586"/>
    <col min="13569" max="13571" width="90.375" style="586" customWidth="1"/>
    <col min="13572" max="13575" width="37" style="586" customWidth="1"/>
    <col min="13576" max="13824" width="9" style="586"/>
    <col min="13825" max="13827" width="90.375" style="586" customWidth="1"/>
    <col min="13828" max="13831" width="37" style="586" customWidth="1"/>
    <col min="13832" max="14080" width="9" style="586"/>
    <col min="14081" max="14083" width="90.375" style="586" customWidth="1"/>
    <col min="14084" max="14087" width="37" style="586" customWidth="1"/>
    <col min="14088" max="14336" width="9" style="586"/>
    <col min="14337" max="14339" width="90.375" style="586" customWidth="1"/>
    <col min="14340" max="14343" width="37" style="586" customWidth="1"/>
    <col min="14344" max="14592" width="9" style="586"/>
    <col min="14593" max="14595" width="90.375" style="586" customWidth="1"/>
    <col min="14596" max="14599" width="37" style="586" customWidth="1"/>
    <col min="14600" max="14848" width="9" style="586"/>
    <col min="14849" max="14851" width="90.375" style="586" customWidth="1"/>
    <col min="14852" max="14855" width="37" style="586" customWidth="1"/>
    <col min="14856" max="15104" width="9" style="586"/>
    <col min="15105" max="15107" width="90.375" style="586" customWidth="1"/>
    <col min="15108" max="15111" width="37" style="586" customWidth="1"/>
    <col min="15112" max="15360" width="9" style="586"/>
    <col min="15361" max="15363" width="90.375" style="586" customWidth="1"/>
    <col min="15364" max="15367" width="37" style="586" customWidth="1"/>
    <col min="15368" max="15616" width="9" style="586"/>
    <col min="15617" max="15619" width="90.375" style="586" customWidth="1"/>
    <col min="15620" max="15623" width="37" style="586" customWidth="1"/>
    <col min="15624" max="15872" width="9" style="586"/>
    <col min="15873" max="15875" width="90.375" style="586" customWidth="1"/>
    <col min="15876" max="15879" width="37" style="586" customWidth="1"/>
    <col min="15880" max="16128" width="9" style="586"/>
    <col min="16129" max="16131" width="90.375" style="586" customWidth="1"/>
    <col min="16132" max="16135" width="37" style="586" customWidth="1"/>
    <col min="16136" max="16384" width="9" style="586"/>
  </cols>
  <sheetData>
    <row r="1" spans="1:3" ht="129.75" customHeight="1" x14ac:dyDescent="0.15"/>
    <row r="2" spans="1:3" ht="191.25" customHeight="1" x14ac:dyDescent="0.15"/>
    <row r="3" spans="1:3" ht="72" customHeight="1" x14ac:dyDescent="0.15">
      <c r="A3" s="984" t="s">
        <v>1104</v>
      </c>
      <c r="B3" s="985"/>
      <c r="C3" s="985"/>
    </row>
    <row r="4" spans="1:3" ht="129.75" customHeight="1" x14ac:dyDescent="0.15"/>
    <row r="5" spans="1:3" ht="129.75" customHeight="1" x14ac:dyDescent="0.15"/>
    <row r="6" spans="1:3" ht="129.75" customHeight="1" x14ac:dyDescent="0.15"/>
    <row r="7" spans="1:3" ht="65.25" customHeight="1" x14ac:dyDescent="0.15">
      <c r="A7" s="986"/>
      <c r="B7" s="987"/>
      <c r="C7" s="987"/>
    </row>
    <row r="8" spans="1:3" ht="106.5" customHeight="1" x14ac:dyDescent="0.15"/>
    <row r="9" spans="1:3" ht="28.5" customHeight="1" x14ac:dyDescent="0.15"/>
    <row r="10" spans="1:3" ht="28.5" customHeight="1" x14ac:dyDescent="0.15"/>
    <row r="11" spans="1:3" ht="39.75" customHeight="1" x14ac:dyDescent="0.15"/>
    <row r="12" spans="1:3" ht="39.75" customHeight="1" x14ac:dyDescent="0.15"/>
    <row r="13" spans="1:3" ht="39.75" customHeight="1" x14ac:dyDescent="0.15"/>
    <row r="14" spans="1:3" ht="39.75" customHeight="1" x14ac:dyDescent="0.15"/>
  </sheetData>
  <mergeCells count="2">
    <mergeCell ref="A3:C3"/>
    <mergeCell ref="A7:C7"/>
  </mergeCells>
  <phoneticPr fontId="3"/>
  <pageMargins left="0.16" right="0.16" top="1" bottom="0.55000000000000004" header="0.51200000000000001" footer="0.28999999999999998"/>
  <pageSetup paperSize="9" scale="5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>
    <tabColor theme="9" tint="0.79998168889431442"/>
    <pageSetUpPr fitToPage="1"/>
  </sheetPr>
  <dimension ref="A1:L633"/>
  <sheetViews>
    <sheetView topLeftCell="A106" zoomScaleNormal="100" zoomScaleSheetLayoutView="80" workbookViewId="0">
      <selection activeCell="A117" sqref="A117:XFD127"/>
    </sheetView>
  </sheetViews>
  <sheetFormatPr defaultRowHeight="13.5" x14ac:dyDescent="0.15"/>
  <cols>
    <col min="1" max="1" width="11.625" style="110" customWidth="1"/>
    <col min="2" max="2" width="30.625" customWidth="1"/>
    <col min="3" max="3" width="6.625" style="111" customWidth="1"/>
    <col min="4" max="5" width="9" style="112"/>
    <col min="6" max="6" width="9.625" style="112" customWidth="1"/>
    <col min="7" max="8" width="9" style="112"/>
    <col min="9" max="9" width="11.25" style="162" bestFit="1" customWidth="1"/>
    <col min="10" max="10" width="11.5" style="162" bestFit="1" customWidth="1"/>
    <col min="11" max="11" width="9" style="147"/>
    <col min="12" max="12" width="12.375" style="147" bestFit="1" customWidth="1"/>
  </cols>
  <sheetData>
    <row r="1" spans="1:12" s="4" customFormat="1" ht="18" customHeight="1" x14ac:dyDescent="0.2">
      <c r="A1" s="1" t="s">
        <v>0</v>
      </c>
      <c r="B1" s="1"/>
      <c r="C1" s="1"/>
      <c r="D1" s="2"/>
      <c r="E1" s="2"/>
      <c r="F1" s="2"/>
      <c r="G1" s="2"/>
      <c r="H1" s="3"/>
      <c r="I1" s="590"/>
      <c r="J1" s="590"/>
      <c r="K1" s="644"/>
      <c r="L1" s="644"/>
    </row>
    <row r="2" spans="1:12" s="4" customFormat="1" ht="18" customHeight="1" x14ac:dyDescent="0.2">
      <c r="A2" s="991" t="s">
        <v>1</v>
      </c>
      <c r="B2" s="991"/>
      <c r="C2" s="991"/>
      <c r="D2" s="991"/>
      <c r="E2" s="991"/>
      <c r="F2" s="991"/>
      <c r="G2" s="2"/>
      <c r="H2" s="3"/>
      <c r="I2" s="590"/>
      <c r="J2" s="590"/>
      <c r="K2" s="644"/>
      <c r="L2" s="644"/>
    </row>
    <row r="4" spans="1:12" ht="24.75" thickBot="1" x14ac:dyDescent="0.2">
      <c r="A4" s="12" t="s">
        <v>15</v>
      </c>
      <c r="C4" s="13"/>
      <c r="D4" s="14"/>
      <c r="E4" s="14"/>
      <c r="F4" s="14"/>
      <c r="G4" s="14"/>
      <c r="H4" s="14"/>
    </row>
    <row r="5" spans="1:12" ht="26.25" customHeight="1" x14ac:dyDescent="0.15">
      <c r="A5" s="1027" t="s">
        <v>16</v>
      </c>
      <c r="B5" s="1029"/>
      <c r="C5" s="521"/>
      <c r="D5" s="1012" t="s">
        <v>17</v>
      </c>
      <c r="E5" s="1012"/>
      <c r="F5" s="1015"/>
      <c r="G5" s="1011" t="s">
        <v>18</v>
      </c>
      <c r="H5" s="1016"/>
      <c r="I5" s="1006" t="s">
        <v>19</v>
      </c>
      <c r="J5" s="1007"/>
      <c r="K5" s="1007"/>
      <c r="L5" s="1008"/>
    </row>
    <row r="6" spans="1:12" ht="26.25" customHeight="1" x14ac:dyDescent="0.15">
      <c r="A6" s="1030"/>
      <c r="B6" s="1039"/>
      <c r="C6" s="522" t="s">
        <v>20</v>
      </c>
      <c r="D6" s="17" t="s">
        <v>21</v>
      </c>
      <c r="E6" s="17" t="s">
        <v>22</v>
      </c>
      <c r="F6" s="18" t="s">
        <v>23</v>
      </c>
      <c r="G6" s="19" t="s">
        <v>24</v>
      </c>
      <c r="H6" s="20" t="s">
        <v>25</v>
      </c>
      <c r="I6" s="645" t="s">
        <v>2</v>
      </c>
      <c r="J6" s="588" t="s">
        <v>26</v>
      </c>
      <c r="K6" s="588" t="s">
        <v>31</v>
      </c>
      <c r="L6" s="163" t="s">
        <v>32</v>
      </c>
    </row>
    <row r="7" spans="1:12" ht="19.5" customHeight="1" thickBot="1" x14ac:dyDescent="0.2">
      <c r="A7" s="538" t="s">
        <v>33</v>
      </c>
      <c r="B7" s="548"/>
      <c r="C7" s="25"/>
      <c r="D7" s="327"/>
      <c r="E7" s="873">
        <f t="shared" ref="E7" si="0">E61+E74+E92+E128+E141</f>
        <v>144</v>
      </c>
      <c r="F7" s="881">
        <f>F61+F74+F92+F128+F141</f>
        <v>2380.0600000000009</v>
      </c>
      <c r="G7" s="874"/>
      <c r="H7" s="875"/>
      <c r="I7" s="876"/>
      <c r="J7" s="873"/>
      <c r="K7" s="873">
        <f>K61+K74+K92+K128+K141</f>
        <v>24789</v>
      </c>
      <c r="L7" s="877">
        <f>L61+L74+L92+L128+L141</f>
        <v>712728.64</v>
      </c>
    </row>
    <row r="8" spans="1:12" x14ac:dyDescent="0.15">
      <c r="A8" s="28" t="s">
        <v>34</v>
      </c>
      <c r="B8" s="30"/>
      <c r="C8" s="31"/>
      <c r="D8" s="29"/>
      <c r="E8" s="29"/>
      <c r="F8" s="32"/>
      <c r="G8" s="33"/>
      <c r="H8" s="30"/>
      <c r="I8" s="34"/>
      <c r="J8" s="35"/>
      <c r="K8" s="166"/>
      <c r="L8" s="171"/>
    </row>
    <row r="9" spans="1:12" s="15" customFormat="1" x14ac:dyDescent="0.15">
      <c r="A9" s="38">
        <v>101</v>
      </c>
      <c r="B9" s="96" t="s">
        <v>35</v>
      </c>
      <c r="C9" s="541">
        <v>2700</v>
      </c>
      <c r="D9" s="140">
        <v>14.87</v>
      </c>
      <c r="E9" s="41">
        <v>2</v>
      </c>
      <c r="F9" s="866">
        <f t="shared" ref="F9:F55" si="1">SUM($D9*E9)</f>
        <v>29.74</v>
      </c>
      <c r="G9" s="43" t="s">
        <v>36</v>
      </c>
      <c r="H9" s="44"/>
      <c r="I9" s="45" t="s">
        <v>3</v>
      </c>
      <c r="J9" s="46" t="s">
        <v>11</v>
      </c>
      <c r="K9" s="86">
        <v>314</v>
      </c>
      <c r="L9" s="219">
        <f t="shared" ref="L9:L48" si="2">F9*K9</f>
        <v>9338.3599999999988</v>
      </c>
    </row>
    <row r="10" spans="1:12" s="15" customFormat="1" x14ac:dyDescent="0.15">
      <c r="A10" s="38">
        <v>102</v>
      </c>
      <c r="B10" s="96" t="s">
        <v>38</v>
      </c>
      <c r="C10" s="541"/>
      <c r="D10" s="140">
        <v>1.97</v>
      </c>
      <c r="E10" s="41">
        <v>2</v>
      </c>
      <c r="F10" s="866">
        <f t="shared" si="1"/>
        <v>3.94</v>
      </c>
      <c r="G10" s="43" t="s">
        <v>36</v>
      </c>
      <c r="H10" s="44"/>
      <c r="I10" s="45" t="s">
        <v>3</v>
      </c>
      <c r="J10" s="46" t="s">
        <v>11</v>
      </c>
      <c r="K10" s="86">
        <v>314</v>
      </c>
      <c r="L10" s="219">
        <f t="shared" si="2"/>
        <v>1237.1600000000001</v>
      </c>
    </row>
    <row r="11" spans="1:12" s="15" customFormat="1" x14ac:dyDescent="0.15">
      <c r="A11" s="38">
        <v>103</v>
      </c>
      <c r="B11" s="96" t="s">
        <v>39</v>
      </c>
      <c r="C11" s="541">
        <v>2700</v>
      </c>
      <c r="D11" s="140">
        <v>13.77</v>
      </c>
      <c r="E11" s="41">
        <v>3</v>
      </c>
      <c r="F11" s="866">
        <f t="shared" si="1"/>
        <v>41.31</v>
      </c>
      <c r="G11" s="43" t="s">
        <v>36</v>
      </c>
      <c r="H11" s="44"/>
      <c r="I11" s="45" t="s">
        <v>3</v>
      </c>
      <c r="J11" s="46" t="s">
        <v>11</v>
      </c>
      <c r="K11" s="86">
        <v>314</v>
      </c>
      <c r="L11" s="219">
        <f t="shared" si="2"/>
        <v>12971.34</v>
      </c>
    </row>
    <row r="12" spans="1:12" s="15" customFormat="1" x14ac:dyDescent="0.15">
      <c r="A12" s="38">
        <v>104</v>
      </c>
      <c r="B12" s="96" t="s">
        <v>40</v>
      </c>
      <c r="C12" s="541"/>
      <c r="D12" s="140">
        <v>3.17</v>
      </c>
      <c r="E12" s="41">
        <v>3</v>
      </c>
      <c r="F12" s="866">
        <f t="shared" si="1"/>
        <v>9.51</v>
      </c>
      <c r="G12" s="43" t="s">
        <v>36</v>
      </c>
      <c r="H12" s="44"/>
      <c r="I12" s="45" t="s">
        <v>3</v>
      </c>
      <c r="J12" s="46" t="s">
        <v>11</v>
      </c>
      <c r="K12" s="86">
        <v>314</v>
      </c>
      <c r="L12" s="219">
        <f t="shared" si="2"/>
        <v>2986.14</v>
      </c>
    </row>
    <row r="13" spans="1:12" s="15" customFormat="1" x14ac:dyDescent="0.15">
      <c r="A13" s="38">
        <v>105</v>
      </c>
      <c r="B13" s="96" t="s">
        <v>41</v>
      </c>
      <c r="C13" s="541">
        <v>2700</v>
      </c>
      <c r="D13" s="140">
        <v>39.090000000000003</v>
      </c>
      <c r="E13" s="41">
        <v>2</v>
      </c>
      <c r="F13" s="866">
        <f t="shared" si="1"/>
        <v>78.180000000000007</v>
      </c>
      <c r="G13" s="43" t="s">
        <v>36</v>
      </c>
      <c r="H13" s="44"/>
      <c r="I13" s="45" t="s">
        <v>3</v>
      </c>
      <c r="J13" s="46" t="s">
        <v>11</v>
      </c>
      <c r="K13" s="86">
        <v>314</v>
      </c>
      <c r="L13" s="219">
        <f t="shared" si="2"/>
        <v>24548.52</v>
      </c>
    </row>
    <row r="14" spans="1:12" s="15" customFormat="1" x14ac:dyDescent="0.15">
      <c r="A14" s="38">
        <v>106</v>
      </c>
      <c r="B14" s="96" t="s">
        <v>42</v>
      </c>
      <c r="C14" s="541"/>
      <c r="D14" s="140">
        <v>3.22</v>
      </c>
      <c r="E14" s="41">
        <v>2</v>
      </c>
      <c r="F14" s="866">
        <f t="shared" si="1"/>
        <v>6.44</v>
      </c>
      <c r="G14" s="43" t="s">
        <v>36</v>
      </c>
      <c r="H14" s="44"/>
      <c r="I14" s="45" t="s">
        <v>3</v>
      </c>
      <c r="J14" s="46" t="s">
        <v>11</v>
      </c>
      <c r="K14" s="86">
        <v>314</v>
      </c>
      <c r="L14" s="219">
        <f t="shared" si="2"/>
        <v>2022.16</v>
      </c>
    </row>
    <row r="15" spans="1:12" s="15" customFormat="1" x14ac:dyDescent="0.15">
      <c r="A15" s="38">
        <v>107</v>
      </c>
      <c r="B15" s="96" t="s">
        <v>43</v>
      </c>
      <c r="C15" s="541">
        <v>2700</v>
      </c>
      <c r="D15" s="140">
        <v>12.39</v>
      </c>
      <c r="E15" s="41">
        <v>4</v>
      </c>
      <c r="F15" s="866">
        <f t="shared" si="1"/>
        <v>49.56</v>
      </c>
      <c r="G15" s="43" t="s">
        <v>36</v>
      </c>
      <c r="H15" s="44"/>
      <c r="I15" s="45" t="s">
        <v>3</v>
      </c>
      <c r="J15" s="46" t="s">
        <v>11</v>
      </c>
      <c r="K15" s="86">
        <v>314</v>
      </c>
      <c r="L15" s="219">
        <f t="shared" si="2"/>
        <v>15561.84</v>
      </c>
    </row>
    <row r="16" spans="1:12" s="15" customFormat="1" x14ac:dyDescent="0.15">
      <c r="A16" s="38">
        <v>108</v>
      </c>
      <c r="B16" s="96" t="s">
        <v>44</v>
      </c>
      <c r="C16" s="541"/>
      <c r="D16" s="140">
        <v>3.17</v>
      </c>
      <c r="E16" s="41">
        <v>4</v>
      </c>
      <c r="F16" s="866">
        <f t="shared" si="1"/>
        <v>12.68</v>
      </c>
      <c r="G16" s="43"/>
      <c r="H16" s="44"/>
      <c r="I16" s="45" t="s">
        <v>3</v>
      </c>
      <c r="J16" s="46" t="s">
        <v>11</v>
      </c>
      <c r="K16" s="86">
        <v>314</v>
      </c>
      <c r="L16" s="219">
        <f t="shared" si="2"/>
        <v>3981.52</v>
      </c>
    </row>
    <row r="17" spans="1:12" s="15" customFormat="1" x14ac:dyDescent="0.15">
      <c r="A17" s="38">
        <v>109</v>
      </c>
      <c r="B17" s="96" t="s">
        <v>45</v>
      </c>
      <c r="C17" s="541">
        <v>2700</v>
      </c>
      <c r="D17" s="140">
        <v>38.76</v>
      </c>
      <c r="E17" s="41">
        <v>1</v>
      </c>
      <c r="F17" s="866">
        <f t="shared" si="1"/>
        <v>38.76</v>
      </c>
      <c r="G17" s="43"/>
      <c r="H17" s="44" t="s">
        <v>46</v>
      </c>
      <c r="I17" s="45" t="s">
        <v>3</v>
      </c>
      <c r="J17" s="46" t="s">
        <v>11</v>
      </c>
      <c r="K17" s="86">
        <v>314</v>
      </c>
      <c r="L17" s="219">
        <f t="shared" si="2"/>
        <v>12170.64</v>
      </c>
    </row>
    <row r="18" spans="1:12" s="15" customFormat="1" x14ac:dyDescent="0.15">
      <c r="A18" s="38">
        <v>110</v>
      </c>
      <c r="B18" s="96" t="s">
        <v>47</v>
      </c>
      <c r="C18" s="541"/>
      <c r="D18" s="140">
        <v>3.38</v>
      </c>
      <c r="E18" s="41">
        <v>1</v>
      </c>
      <c r="F18" s="866">
        <f t="shared" si="1"/>
        <v>3.38</v>
      </c>
      <c r="G18" s="43" t="s">
        <v>36</v>
      </c>
      <c r="H18" s="44"/>
      <c r="I18" s="45" t="s">
        <v>3</v>
      </c>
      <c r="J18" s="46" t="s">
        <v>11</v>
      </c>
      <c r="K18" s="86">
        <v>314</v>
      </c>
      <c r="L18" s="219">
        <f t="shared" si="2"/>
        <v>1061.32</v>
      </c>
    </row>
    <row r="19" spans="1:12" s="15" customFormat="1" x14ac:dyDescent="0.15">
      <c r="A19" s="38">
        <v>111</v>
      </c>
      <c r="B19" s="96" t="s">
        <v>48</v>
      </c>
      <c r="C19" s="541"/>
      <c r="D19" s="140">
        <v>3.22</v>
      </c>
      <c r="E19" s="41">
        <v>1</v>
      </c>
      <c r="F19" s="866">
        <f t="shared" si="1"/>
        <v>3.22</v>
      </c>
      <c r="G19" s="43"/>
      <c r="H19" s="44" t="s">
        <v>49</v>
      </c>
      <c r="I19" s="45" t="s">
        <v>3</v>
      </c>
      <c r="J19" s="46" t="s">
        <v>11</v>
      </c>
      <c r="K19" s="86">
        <v>314</v>
      </c>
      <c r="L19" s="219">
        <f t="shared" si="2"/>
        <v>1011.08</v>
      </c>
    </row>
    <row r="20" spans="1:12" s="9" customFormat="1" x14ac:dyDescent="0.15">
      <c r="A20" s="38">
        <v>112</v>
      </c>
      <c r="B20" s="96" t="s">
        <v>50</v>
      </c>
      <c r="C20" s="541">
        <v>2500</v>
      </c>
      <c r="D20" s="140">
        <v>12.55</v>
      </c>
      <c r="E20" s="41">
        <v>1</v>
      </c>
      <c r="F20" s="866">
        <f t="shared" si="1"/>
        <v>12.55</v>
      </c>
      <c r="G20" s="43" t="s">
        <v>36</v>
      </c>
      <c r="H20" s="44"/>
      <c r="I20" s="45" t="s">
        <v>3</v>
      </c>
      <c r="J20" s="46" t="s">
        <v>11</v>
      </c>
      <c r="K20" s="86">
        <v>314</v>
      </c>
      <c r="L20" s="219">
        <f t="shared" si="2"/>
        <v>3940.7000000000003</v>
      </c>
    </row>
    <row r="21" spans="1:12" s="15" customFormat="1" x14ac:dyDescent="0.15">
      <c r="A21" s="38">
        <v>113</v>
      </c>
      <c r="B21" s="96" t="s">
        <v>51</v>
      </c>
      <c r="C21" s="541">
        <v>2700</v>
      </c>
      <c r="D21" s="140">
        <v>14.58</v>
      </c>
      <c r="E21" s="41">
        <v>1</v>
      </c>
      <c r="F21" s="866">
        <f t="shared" si="1"/>
        <v>14.58</v>
      </c>
      <c r="G21" s="43" t="s">
        <v>36</v>
      </c>
      <c r="H21" s="44"/>
      <c r="I21" s="45" t="s">
        <v>3</v>
      </c>
      <c r="J21" s="46" t="s">
        <v>11</v>
      </c>
      <c r="K21" s="86">
        <v>314</v>
      </c>
      <c r="L21" s="219">
        <f t="shared" si="2"/>
        <v>4578.12</v>
      </c>
    </row>
    <row r="22" spans="1:12" s="15" customFormat="1" x14ac:dyDescent="0.15">
      <c r="A22" s="38">
        <v>114</v>
      </c>
      <c r="B22" s="96" t="s">
        <v>52</v>
      </c>
      <c r="C22" s="541"/>
      <c r="D22" s="140">
        <v>2.85</v>
      </c>
      <c r="E22" s="41">
        <v>1</v>
      </c>
      <c r="F22" s="866">
        <f t="shared" si="1"/>
        <v>2.85</v>
      </c>
      <c r="G22" s="43" t="s">
        <v>36</v>
      </c>
      <c r="H22" s="44"/>
      <c r="I22" s="45" t="s">
        <v>3</v>
      </c>
      <c r="J22" s="46" t="s">
        <v>11</v>
      </c>
      <c r="K22" s="86">
        <v>314</v>
      </c>
      <c r="L22" s="219">
        <f t="shared" si="2"/>
        <v>894.9</v>
      </c>
    </row>
    <row r="23" spans="1:12" s="15" customFormat="1" x14ac:dyDescent="0.15">
      <c r="A23" s="38">
        <v>114</v>
      </c>
      <c r="B23" s="96" t="s">
        <v>52</v>
      </c>
      <c r="C23" s="541"/>
      <c r="D23" s="140">
        <v>2.85</v>
      </c>
      <c r="E23" s="41">
        <v>1</v>
      </c>
      <c r="F23" s="866">
        <f t="shared" si="1"/>
        <v>2.85</v>
      </c>
      <c r="G23" s="43"/>
      <c r="H23" s="44" t="s">
        <v>49</v>
      </c>
      <c r="I23" s="45" t="s">
        <v>3</v>
      </c>
      <c r="J23" s="46" t="s">
        <v>11</v>
      </c>
      <c r="K23" s="86">
        <v>314</v>
      </c>
      <c r="L23" s="219">
        <f t="shared" si="2"/>
        <v>894.9</v>
      </c>
    </row>
    <row r="24" spans="1:12" s="15" customFormat="1" x14ac:dyDescent="0.15">
      <c r="A24" s="38">
        <v>115</v>
      </c>
      <c r="B24" s="96" t="s">
        <v>53</v>
      </c>
      <c r="C24" s="541">
        <v>2700</v>
      </c>
      <c r="D24" s="140">
        <v>17.309999999999999</v>
      </c>
      <c r="E24" s="41">
        <v>1</v>
      </c>
      <c r="F24" s="866">
        <f t="shared" si="1"/>
        <v>17.309999999999999</v>
      </c>
      <c r="G24" s="43" t="s">
        <v>36</v>
      </c>
      <c r="H24" s="44"/>
      <c r="I24" s="45" t="s">
        <v>3</v>
      </c>
      <c r="J24" s="46" t="s">
        <v>11</v>
      </c>
      <c r="K24" s="86">
        <v>314</v>
      </c>
      <c r="L24" s="219">
        <f t="shared" si="2"/>
        <v>5435.3399999999992</v>
      </c>
    </row>
    <row r="25" spans="1:12" s="15" customFormat="1" x14ac:dyDescent="0.15">
      <c r="A25" s="38">
        <v>116</v>
      </c>
      <c r="B25" s="96" t="s">
        <v>54</v>
      </c>
      <c r="C25" s="541"/>
      <c r="D25" s="140">
        <v>2.94</v>
      </c>
      <c r="E25" s="41">
        <v>1</v>
      </c>
      <c r="F25" s="866">
        <f t="shared" si="1"/>
        <v>2.94</v>
      </c>
      <c r="G25" s="43" t="s">
        <v>36</v>
      </c>
      <c r="H25" s="44"/>
      <c r="I25" s="45" t="s">
        <v>3</v>
      </c>
      <c r="J25" s="46" t="s">
        <v>11</v>
      </c>
      <c r="K25" s="86">
        <v>314</v>
      </c>
      <c r="L25" s="219">
        <f t="shared" si="2"/>
        <v>923.16</v>
      </c>
    </row>
    <row r="26" spans="1:12" s="15" customFormat="1" x14ac:dyDescent="0.15">
      <c r="A26" s="38">
        <v>116</v>
      </c>
      <c r="B26" s="96" t="s">
        <v>54</v>
      </c>
      <c r="C26" s="541"/>
      <c r="D26" s="140">
        <v>2.94</v>
      </c>
      <c r="E26" s="41">
        <v>1</v>
      </c>
      <c r="F26" s="866">
        <f t="shared" si="1"/>
        <v>2.94</v>
      </c>
      <c r="G26" s="43"/>
      <c r="H26" s="44" t="s">
        <v>49</v>
      </c>
      <c r="I26" s="45" t="s">
        <v>3</v>
      </c>
      <c r="J26" s="46" t="s">
        <v>11</v>
      </c>
      <c r="K26" s="86">
        <v>314</v>
      </c>
      <c r="L26" s="219">
        <f t="shared" si="2"/>
        <v>923.16</v>
      </c>
    </row>
    <row r="27" spans="1:12" s="15" customFormat="1" x14ac:dyDescent="0.15">
      <c r="A27" s="38">
        <v>117</v>
      </c>
      <c r="B27" s="96" t="s">
        <v>55</v>
      </c>
      <c r="C27" s="541">
        <v>2500</v>
      </c>
      <c r="D27" s="140">
        <v>12.62</v>
      </c>
      <c r="E27" s="41">
        <v>1</v>
      </c>
      <c r="F27" s="866">
        <f t="shared" si="1"/>
        <v>12.62</v>
      </c>
      <c r="G27" s="43" t="s">
        <v>36</v>
      </c>
      <c r="H27" s="44"/>
      <c r="I27" s="45" t="s">
        <v>3</v>
      </c>
      <c r="J27" s="46" t="s">
        <v>11</v>
      </c>
      <c r="K27" s="86">
        <v>314</v>
      </c>
      <c r="L27" s="219">
        <f t="shared" si="2"/>
        <v>3962.68</v>
      </c>
    </row>
    <row r="28" spans="1:12" s="15" customFormat="1" x14ac:dyDescent="0.15">
      <c r="A28" s="38">
        <v>118</v>
      </c>
      <c r="B28" s="96" t="s">
        <v>56</v>
      </c>
      <c r="C28" s="541">
        <v>2500</v>
      </c>
      <c r="D28" s="140">
        <v>9.58</v>
      </c>
      <c r="E28" s="41">
        <v>1</v>
      </c>
      <c r="F28" s="866">
        <f t="shared" si="1"/>
        <v>9.58</v>
      </c>
      <c r="G28" s="43" t="s">
        <v>36</v>
      </c>
      <c r="H28" s="44"/>
      <c r="I28" s="45" t="s">
        <v>3</v>
      </c>
      <c r="J28" s="46" t="s">
        <v>11</v>
      </c>
      <c r="K28" s="86">
        <v>314</v>
      </c>
      <c r="L28" s="219">
        <f t="shared" si="2"/>
        <v>3008.12</v>
      </c>
    </row>
    <row r="29" spans="1:12" s="15" customFormat="1" x14ac:dyDescent="0.15">
      <c r="A29" s="38">
        <v>119</v>
      </c>
      <c r="B29" s="96" t="s">
        <v>57</v>
      </c>
      <c r="C29" s="541">
        <v>2700</v>
      </c>
      <c r="D29" s="140">
        <v>12.36</v>
      </c>
      <c r="E29" s="41">
        <v>4</v>
      </c>
      <c r="F29" s="866">
        <f t="shared" si="1"/>
        <v>49.44</v>
      </c>
      <c r="G29" s="43" t="s">
        <v>36</v>
      </c>
      <c r="H29" s="44"/>
      <c r="I29" s="45" t="s">
        <v>3</v>
      </c>
      <c r="J29" s="46" t="s">
        <v>11</v>
      </c>
      <c r="K29" s="86">
        <v>314</v>
      </c>
      <c r="L29" s="219">
        <f t="shared" si="2"/>
        <v>15524.16</v>
      </c>
    </row>
    <row r="30" spans="1:12" s="15" customFormat="1" x14ac:dyDescent="0.15">
      <c r="A30" s="38">
        <v>120</v>
      </c>
      <c r="B30" s="96" t="s">
        <v>58</v>
      </c>
      <c r="C30" s="541"/>
      <c r="D30" s="140">
        <v>2.85</v>
      </c>
      <c r="E30" s="41">
        <v>4</v>
      </c>
      <c r="F30" s="866">
        <f t="shared" si="1"/>
        <v>11.4</v>
      </c>
      <c r="G30" s="43" t="s">
        <v>36</v>
      </c>
      <c r="H30" s="44"/>
      <c r="I30" s="45" t="s">
        <v>3</v>
      </c>
      <c r="J30" s="46" t="s">
        <v>11</v>
      </c>
      <c r="K30" s="86">
        <v>314</v>
      </c>
      <c r="L30" s="219">
        <f t="shared" si="2"/>
        <v>3579.6</v>
      </c>
    </row>
    <row r="31" spans="1:12" s="15" customFormat="1" x14ac:dyDescent="0.15">
      <c r="A31" s="38">
        <v>120</v>
      </c>
      <c r="B31" s="96" t="s">
        <v>59</v>
      </c>
      <c r="C31" s="541"/>
      <c r="D31" s="140">
        <v>2.85</v>
      </c>
      <c r="E31" s="41">
        <v>4</v>
      </c>
      <c r="F31" s="866">
        <f t="shared" si="1"/>
        <v>11.4</v>
      </c>
      <c r="G31" s="43"/>
      <c r="H31" s="44" t="s">
        <v>49</v>
      </c>
      <c r="I31" s="45" t="s">
        <v>3</v>
      </c>
      <c r="J31" s="46" t="s">
        <v>11</v>
      </c>
      <c r="K31" s="86">
        <v>314</v>
      </c>
      <c r="L31" s="219">
        <f t="shared" si="2"/>
        <v>3579.6</v>
      </c>
    </row>
    <row r="32" spans="1:12" s="15" customFormat="1" x14ac:dyDescent="0.15">
      <c r="A32" s="38">
        <v>121</v>
      </c>
      <c r="B32" s="96" t="s">
        <v>60</v>
      </c>
      <c r="C32" s="541">
        <v>2700</v>
      </c>
      <c r="D32" s="140">
        <v>12.58</v>
      </c>
      <c r="E32" s="41">
        <v>2</v>
      </c>
      <c r="F32" s="866">
        <f t="shared" si="1"/>
        <v>25.16</v>
      </c>
      <c r="G32" s="43" t="s">
        <v>36</v>
      </c>
      <c r="H32" s="44"/>
      <c r="I32" s="45" t="s">
        <v>3</v>
      </c>
      <c r="J32" s="46" t="s">
        <v>11</v>
      </c>
      <c r="K32" s="86">
        <v>314</v>
      </c>
      <c r="L32" s="219">
        <f t="shared" si="2"/>
        <v>7900.24</v>
      </c>
    </row>
    <row r="33" spans="1:12" s="15" customFormat="1" x14ac:dyDescent="0.15">
      <c r="A33" s="38">
        <v>122</v>
      </c>
      <c r="B33" s="96" t="s">
        <v>61</v>
      </c>
      <c r="C33" s="541"/>
      <c r="D33" s="140">
        <v>2.94</v>
      </c>
      <c r="E33" s="41">
        <v>2</v>
      </c>
      <c r="F33" s="866">
        <f t="shared" si="1"/>
        <v>5.88</v>
      </c>
      <c r="G33" s="43" t="s">
        <v>36</v>
      </c>
      <c r="H33" s="44"/>
      <c r="I33" s="45" t="s">
        <v>3</v>
      </c>
      <c r="J33" s="46" t="s">
        <v>11</v>
      </c>
      <c r="K33" s="86">
        <v>314</v>
      </c>
      <c r="L33" s="219">
        <f t="shared" si="2"/>
        <v>1846.32</v>
      </c>
    </row>
    <row r="34" spans="1:12" s="15" customFormat="1" x14ac:dyDescent="0.15">
      <c r="A34" s="38">
        <v>122</v>
      </c>
      <c r="B34" s="96" t="s">
        <v>61</v>
      </c>
      <c r="C34" s="541"/>
      <c r="D34" s="140">
        <v>2.94</v>
      </c>
      <c r="E34" s="41">
        <v>2</v>
      </c>
      <c r="F34" s="866">
        <f t="shared" si="1"/>
        <v>5.88</v>
      </c>
      <c r="G34" s="43"/>
      <c r="H34" s="44" t="s">
        <v>49</v>
      </c>
      <c r="I34" s="45" t="s">
        <v>3</v>
      </c>
      <c r="J34" s="46" t="s">
        <v>11</v>
      </c>
      <c r="K34" s="86">
        <v>314</v>
      </c>
      <c r="L34" s="219">
        <f t="shared" si="2"/>
        <v>1846.32</v>
      </c>
    </row>
    <row r="35" spans="1:12" s="15" customFormat="1" x14ac:dyDescent="0.15">
      <c r="A35" s="38">
        <v>123</v>
      </c>
      <c r="B35" s="96" t="s">
        <v>62</v>
      </c>
      <c r="C35" s="541">
        <v>2500</v>
      </c>
      <c r="D35" s="140">
        <v>11.82</v>
      </c>
      <c r="E35" s="41">
        <v>1</v>
      </c>
      <c r="F35" s="866">
        <f t="shared" si="1"/>
        <v>11.82</v>
      </c>
      <c r="G35" s="43" t="s">
        <v>36</v>
      </c>
      <c r="H35" s="44"/>
      <c r="I35" s="45" t="s">
        <v>3</v>
      </c>
      <c r="J35" s="46" t="s">
        <v>11</v>
      </c>
      <c r="K35" s="86">
        <v>314</v>
      </c>
      <c r="L35" s="219">
        <f t="shared" si="2"/>
        <v>3711.48</v>
      </c>
    </row>
    <row r="36" spans="1:12" s="15" customFormat="1" x14ac:dyDescent="0.15">
      <c r="A36" s="38">
        <v>124</v>
      </c>
      <c r="B36" s="96" t="s">
        <v>63</v>
      </c>
      <c r="C36" s="541">
        <v>2700</v>
      </c>
      <c r="D36" s="140">
        <v>39.04</v>
      </c>
      <c r="E36" s="41">
        <v>3</v>
      </c>
      <c r="F36" s="866">
        <f t="shared" si="1"/>
        <v>117.12</v>
      </c>
      <c r="G36" s="43" t="s">
        <v>36</v>
      </c>
      <c r="H36" s="44"/>
      <c r="I36" s="45" t="s">
        <v>3</v>
      </c>
      <c r="J36" s="46" t="s">
        <v>11</v>
      </c>
      <c r="K36" s="86">
        <v>314</v>
      </c>
      <c r="L36" s="219">
        <f t="shared" si="2"/>
        <v>36775.68</v>
      </c>
    </row>
    <row r="37" spans="1:12" s="15" customFormat="1" x14ac:dyDescent="0.15">
      <c r="A37" s="38">
        <v>125</v>
      </c>
      <c r="B37" s="96" t="s">
        <v>64</v>
      </c>
      <c r="C37" s="541"/>
      <c r="D37" s="140">
        <v>3.22</v>
      </c>
      <c r="E37" s="41">
        <v>3</v>
      </c>
      <c r="F37" s="866">
        <f t="shared" si="1"/>
        <v>9.66</v>
      </c>
      <c r="G37" s="43" t="s">
        <v>36</v>
      </c>
      <c r="H37" s="44"/>
      <c r="I37" s="45" t="s">
        <v>3</v>
      </c>
      <c r="J37" s="46" t="s">
        <v>11</v>
      </c>
      <c r="K37" s="86">
        <v>314</v>
      </c>
      <c r="L37" s="219">
        <f t="shared" si="2"/>
        <v>3033.2400000000002</v>
      </c>
    </row>
    <row r="38" spans="1:12" s="15" customFormat="1" x14ac:dyDescent="0.15">
      <c r="A38" s="38">
        <v>126</v>
      </c>
      <c r="B38" s="96" t="s">
        <v>65</v>
      </c>
      <c r="C38" s="541">
        <v>2700</v>
      </c>
      <c r="D38" s="140">
        <v>13.77</v>
      </c>
      <c r="E38" s="41">
        <v>7</v>
      </c>
      <c r="F38" s="866">
        <f t="shared" si="1"/>
        <v>96.39</v>
      </c>
      <c r="G38" s="43" t="s">
        <v>36</v>
      </c>
      <c r="H38" s="44"/>
      <c r="I38" s="45" t="s">
        <v>3</v>
      </c>
      <c r="J38" s="46" t="s">
        <v>11</v>
      </c>
      <c r="K38" s="86">
        <v>314</v>
      </c>
      <c r="L38" s="219">
        <f t="shared" si="2"/>
        <v>30266.46</v>
      </c>
    </row>
    <row r="39" spans="1:12" s="15" customFormat="1" x14ac:dyDescent="0.15">
      <c r="A39" s="38">
        <v>127</v>
      </c>
      <c r="B39" s="96" t="s">
        <v>66</v>
      </c>
      <c r="C39" s="541"/>
      <c r="D39" s="140">
        <v>3.17</v>
      </c>
      <c r="E39" s="49">
        <v>7</v>
      </c>
      <c r="F39" s="866">
        <f t="shared" si="1"/>
        <v>22.189999999999998</v>
      </c>
      <c r="G39" s="43" t="s">
        <v>36</v>
      </c>
      <c r="H39" s="44"/>
      <c r="I39" s="45" t="s">
        <v>3</v>
      </c>
      <c r="J39" s="46" t="s">
        <v>11</v>
      </c>
      <c r="K39" s="86">
        <v>314</v>
      </c>
      <c r="L39" s="219">
        <f t="shared" si="2"/>
        <v>6967.6599999999989</v>
      </c>
    </row>
    <row r="40" spans="1:12" s="15" customFormat="1" x14ac:dyDescent="0.15">
      <c r="A40" s="38">
        <v>128</v>
      </c>
      <c r="B40" s="96" t="s">
        <v>67</v>
      </c>
      <c r="C40" s="541">
        <v>2700</v>
      </c>
      <c r="D40" s="140">
        <v>17.11</v>
      </c>
      <c r="E40" s="49">
        <v>4</v>
      </c>
      <c r="F40" s="866">
        <f t="shared" si="1"/>
        <v>68.44</v>
      </c>
      <c r="G40" s="43" t="s">
        <v>36</v>
      </c>
      <c r="H40" s="44"/>
      <c r="I40" s="45" t="s">
        <v>3</v>
      </c>
      <c r="J40" s="46" t="s">
        <v>11</v>
      </c>
      <c r="K40" s="86">
        <v>314</v>
      </c>
      <c r="L40" s="219">
        <f t="shared" si="2"/>
        <v>21490.16</v>
      </c>
    </row>
    <row r="41" spans="1:12" s="15" customFormat="1" x14ac:dyDescent="0.15">
      <c r="A41" s="38">
        <v>129</v>
      </c>
      <c r="B41" s="96" t="s">
        <v>68</v>
      </c>
      <c r="C41" s="541"/>
      <c r="D41" s="140">
        <v>3.68</v>
      </c>
      <c r="E41" s="41">
        <v>4</v>
      </c>
      <c r="F41" s="866">
        <f t="shared" si="1"/>
        <v>14.72</v>
      </c>
      <c r="G41" s="43" t="s">
        <v>36</v>
      </c>
      <c r="H41" s="44"/>
      <c r="I41" s="45" t="s">
        <v>3</v>
      </c>
      <c r="J41" s="46" t="s">
        <v>11</v>
      </c>
      <c r="K41" s="86">
        <v>314</v>
      </c>
      <c r="L41" s="219">
        <f t="shared" si="2"/>
        <v>4622.08</v>
      </c>
    </row>
    <row r="42" spans="1:12" s="15" customFormat="1" hidden="1" x14ac:dyDescent="0.15">
      <c r="A42" s="38">
        <v>130</v>
      </c>
      <c r="B42" s="96" t="s">
        <v>69</v>
      </c>
      <c r="C42" s="541"/>
      <c r="D42" s="140"/>
      <c r="E42" s="41"/>
      <c r="F42" s="866"/>
      <c r="G42" s="43"/>
      <c r="H42" s="44"/>
      <c r="I42" s="50"/>
      <c r="J42" s="46"/>
      <c r="K42" s="86"/>
      <c r="L42" s="219">
        <f t="shared" si="2"/>
        <v>0</v>
      </c>
    </row>
    <row r="43" spans="1:12" s="15" customFormat="1" hidden="1" x14ac:dyDescent="0.15">
      <c r="A43" s="38">
        <v>131</v>
      </c>
      <c r="B43" s="96" t="s">
        <v>69</v>
      </c>
      <c r="C43" s="541"/>
      <c r="D43" s="140"/>
      <c r="E43" s="41"/>
      <c r="F43" s="866"/>
      <c r="G43" s="43"/>
      <c r="H43" s="44"/>
      <c r="I43" s="50"/>
      <c r="J43" s="46"/>
      <c r="K43" s="86"/>
      <c r="L43" s="219">
        <f t="shared" si="2"/>
        <v>0</v>
      </c>
    </row>
    <row r="44" spans="1:12" s="15" customFormat="1" ht="13.5" hidden="1" customHeight="1" x14ac:dyDescent="0.15">
      <c r="A44" s="38">
        <v>132</v>
      </c>
      <c r="B44" s="96" t="s">
        <v>69</v>
      </c>
      <c r="C44" s="541"/>
      <c r="D44" s="140"/>
      <c r="E44" s="41"/>
      <c r="F44" s="866"/>
      <c r="G44" s="43"/>
      <c r="H44" s="44"/>
      <c r="I44" s="50"/>
      <c r="J44" s="46"/>
      <c r="K44" s="86"/>
      <c r="L44" s="219">
        <f t="shared" si="2"/>
        <v>0</v>
      </c>
    </row>
    <row r="45" spans="1:12" s="15" customFormat="1" x14ac:dyDescent="0.15">
      <c r="A45" s="38">
        <v>133</v>
      </c>
      <c r="B45" s="96" t="s">
        <v>70</v>
      </c>
      <c r="C45" s="541">
        <v>2700</v>
      </c>
      <c r="D45" s="140">
        <v>36.090000000000003</v>
      </c>
      <c r="E45" s="41">
        <v>2</v>
      </c>
      <c r="F45" s="866">
        <f t="shared" si="1"/>
        <v>72.180000000000007</v>
      </c>
      <c r="G45" s="43" t="s">
        <v>36</v>
      </c>
      <c r="H45" s="44"/>
      <c r="I45" s="45" t="s">
        <v>3</v>
      </c>
      <c r="J45" s="46" t="s">
        <v>11</v>
      </c>
      <c r="K45" s="86">
        <v>314</v>
      </c>
      <c r="L45" s="219">
        <f t="shared" si="2"/>
        <v>22664.52</v>
      </c>
    </row>
    <row r="46" spans="1:12" s="15" customFormat="1" x14ac:dyDescent="0.15">
      <c r="A46" s="38">
        <v>134</v>
      </c>
      <c r="B46" s="96" t="s">
        <v>71</v>
      </c>
      <c r="C46" s="541"/>
      <c r="D46" s="140">
        <v>4.05</v>
      </c>
      <c r="E46" s="41">
        <v>2</v>
      </c>
      <c r="F46" s="866">
        <f t="shared" si="1"/>
        <v>8.1</v>
      </c>
      <c r="G46" s="43" t="s">
        <v>36</v>
      </c>
      <c r="H46" s="44"/>
      <c r="I46" s="45" t="s">
        <v>3</v>
      </c>
      <c r="J46" s="46" t="s">
        <v>11</v>
      </c>
      <c r="K46" s="86">
        <v>314</v>
      </c>
      <c r="L46" s="219">
        <f t="shared" si="2"/>
        <v>2543.4</v>
      </c>
    </row>
    <row r="47" spans="1:12" s="15" customFormat="1" x14ac:dyDescent="0.15">
      <c r="A47" s="38">
        <v>135</v>
      </c>
      <c r="B47" s="96" t="s">
        <v>72</v>
      </c>
      <c r="C47" s="541">
        <v>2500</v>
      </c>
      <c r="D47" s="140">
        <v>16.829999999999998</v>
      </c>
      <c r="E47" s="41">
        <v>1</v>
      </c>
      <c r="F47" s="866">
        <f t="shared" si="1"/>
        <v>16.829999999999998</v>
      </c>
      <c r="G47" s="43" t="s">
        <v>36</v>
      </c>
      <c r="H47" s="44"/>
      <c r="I47" s="53" t="s">
        <v>3</v>
      </c>
      <c r="J47" s="46" t="s">
        <v>173</v>
      </c>
      <c r="K47" s="86">
        <v>314</v>
      </c>
      <c r="L47" s="219">
        <f t="shared" si="2"/>
        <v>5284.62</v>
      </c>
    </row>
    <row r="48" spans="1:12" s="15" customFormat="1" x14ac:dyDescent="0.15">
      <c r="A48" s="1040">
        <v>136</v>
      </c>
      <c r="B48" s="96" t="s">
        <v>73</v>
      </c>
      <c r="C48" s="639">
        <v>2500</v>
      </c>
      <c r="D48" s="140">
        <v>39.090000000000003</v>
      </c>
      <c r="E48" s="41">
        <v>1</v>
      </c>
      <c r="F48" s="866">
        <f t="shared" si="1"/>
        <v>39.090000000000003</v>
      </c>
      <c r="G48" s="43" t="s">
        <v>36</v>
      </c>
      <c r="H48" s="44"/>
      <c r="I48" s="45" t="s">
        <v>3</v>
      </c>
      <c r="J48" s="46" t="s">
        <v>11</v>
      </c>
      <c r="K48" s="86">
        <v>314</v>
      </c>
      <c r="L48" s="219">
        <f t="shared" si="2"/>
        <v>12274.26</v>
      </c>
    </row>
    <row r="49" spans="1:12" s="15" customFormat="1" x14ac:dyDescent="0.15">
      <c r="A49" s="1040"/>
      <c r="B49" s="96" t="s">
        <v>74</v>
      </c>
      <c r="C49" s="639"/>
      <c r="D49" s="140">
        <f>31.41+8.17</f>
        <v>39.58</v>
      </c>
      <c r="E49" s="41"/>
      <c r="F49" s="866">
        <f>31.41+8.17</f>
        <v>39.58</v>
      </c>
      <c r="G49" s="43" t="s">
        <v>36</v>
      </c>
      <c r="H49" s="44"/>
      <c r="I49" s="45" t="s">
        <v>3</v>
      </c>
      <c r="J49" s="46" t="s">
        <v>11</v>
      </c>
      <c r="K49" s="86"/>
      <c r="L49" s="219"/>
    </row>
    <row r="50" spans="1:12" s="15" customFormat="1" hidden="1" x14ac:dyDescent="0.15">
      <c r="A50" s="38">
        <v>137</v>
      </c>
      <c r="B50" s="96" t="s">
        <v>69</v>
      </c>
      <c r="C50" s="120"/>
      <c r="D50" s="11"/>
      <c r="E50" s="41"/>
      <c r="F50" s="866"/>
      <c r="G50" s="626"/>
      <c r="H50" s="96"/>
      <c r="I50" s="50"/>
      <c r="J50" s="51"/>
      <c r="K50" s="86"/>
      <c r="L50" s="219">
        <f t="shared" ref="L50:L59" si="3">F50*K50</f>
        <v>0</v>
      </c>
    </row>
    <row r="51" spans="1:12" s="15" customFormat="1" x14ac:dyDescent="0.15">
      <c r="A51" s="38">
        <v>138</v>
      </c>
      <c r="B51" s="96" t="s">
        <v>75</v>
      </c>
      <c r="C51" s="541">
        <v>2400</v>
      </c>
      <c r="D51" s="140">
        <v>11.29</v>
      </c>
      <c r="E51" s="41">
        <v>2</v>
      </c>
      <c r="F51" s="866">
        <f t="shared" si="1"/>
        <v>22.58</v>
      </c>
      <c r="G51" s="43" t="s">
        <v>36</v>
      </c>
      <c r="H51" s="44"/>
      <c r="I51" s="53" t="s">
        <v>3</v>
      </c>
      <c r="J51" s="46" t="s">
        <v>7</v>
      </c>
      <c r="K51" s="86">
        <v>104</v>
      </c>
      <c r="L51" s="219">
        <f t="shared" si="3"/>
        <v>2348.3199999999997</v>
      </c>
    </row>
    <row r="52" spans="1:12" s="15" customFormat="1" x14ac:dyDescent="0.15">
      <c r="A52" s="38">
        <v>139</v>
      </c>
      <c r="B52" s="96" t="s">
        <v>76</v>
      </c>
      <c r="C52" s="541"/>
      <c r="D52" s="140">
        <f>SUM(2.7*3.8)</f>
        <v>10.26</v>
      </c>
      <c r="E52" s="41">
        <v>1</v>
      </c>
      <c r="F52" s="866">
        <f t="shared" si="1"/>
        <v>10.26</v>
      </c>
      <c r="G52" s="43" t="s">
        <v>36</v>
      </c>
      <c r="H52" s="44"/>
      <c r="I52" s="53" t="s">
        <v>3</v>
      </c>
      <c r="J52" s="46" t="s">
        <v>7</v>
      </c>
      <c r="K52" s="86">
        <v>104</v>
      </c>
      <c r="L52" s="219">
        <f t="shared" si="3"/>
        <v>1067.04</v>
      </c>
    </row>
    <row r="53" spans="1:12" s="15" customFormat="1" hidden="1" x14ac:dyDescent="0.15">
      <c r="A53" s="38">
        <v>140</v>
      </c>
      <c r="B53" s="96" t="s">
        <v>69</v>
      </c>
      <c r="C53" s="541"/>
      <c r="D53" s="140"/>
      <c r="E53" s="41"/>
      <c r="F53" s="866"/>
      <c r="G53" s="43"/>
      <c r="H53" s="44"/>
      <c r="I53" s="50"/>
      <c r="J53" s="51"/>
      <c r="K53" s="86"/>
      <c r="L53" s="219">
        <f t="shared" si="3"/>
        <v>0</v>
      </c>
    </row>
    <row r="54" spans="1:12" s="15" customFormat="1" x14ac:dyDescent="0.15">
      <c r="A54" s="38">
        <v>141</v>
      </c>
      <c r="B54" s="96" t="s">
        <v>77</v>
      </c>
      <c r="C54" s="541"/>
      <c r="D54" s="140">
        <v>3.22</v>
      </c>
      <c r="E54" s="41">
        <v>1</v>
      </c>
      <c r="F54" s="866">
        <f t="shared" si="1"/>
        <v>3.22</v>
      </c>
      <c r="G54" s="43" t="s">
        <v>36</v>
      </c>
      <c r="H54" s="44"/>
      <c r="I54" s="45" t="s">
        <v>3</v>
      </c>
      <c r="J54" s="46" t="s">
        <v>11</v>
      </c>
      <c r="K54" s="86">
        <v>314</v>
      </c>
      <c r="L54" s="219">
        <f t="shared" si="3"/>
        <v>1011.08</v>
      </c>
    </row>
    <row r="55" spans="1:12" s="15" customFormat="1" x14ac:dyDescent="0.15">
      <c r="A55" s="38">
        <v>142</v>
      </c>
      <c r="B55" s="96" t="s">
        <v>78</v>
      </c>
      <c r="C55" s="541">
        <v>2500</v>
      </c>
      <c r="D55" s="140">
        <v>75.099999999999994</v>
      </c>
      <c r="E55" s="41">
        <v>1</v>
      </c>
      <c r="F55" s="866">
        <f t="shared" si="1"/>
        <v>75.099999999999994</v>
      </c>
      <c r="G55" s="43" t="s">
        <v>36</v>
      </c>
      <c r="H55" s="44"/>
      <c r="I55" s="45" t="s">
        <v>3</v>
      </c>
      <c r="J55" s="46" t="s">
        <v>11</v>
      </c>
      <c r="K55" s="86">
        <v>314</v>
      </c>
      <c r="L55" s="219">
        <f t="shared" si="3"/>
        <v>23581.399999999998</v>
      </c>
    </row>
    <row r="56" spans="1:12" s="15" customFormat="1" hidden="1" x14ac:dyDescent="0.15">
      <c r="A56" s="38">
        <v>143</v>
      </c>
      <c r="B56" s="96" t="s">
        <v>79</v>
      </c>
      <c r="C56" s="541"/>
      <c r="D56" s="140">
        <v>13.76</v>
      </c>
      <c r="E56" s="41"/>
      <c r="F56" s="866"/>
      <c r="G56" s="43" t="s">
        <v>80</v>
      </c>
      <c r="H56" s="44"/>
      <c r="I56" s="53"/>
      <c r="J56" s="46"/>
      <c r="K56" s="86"/>
      <c r="L56" s="219">
        <f t="shared" si="3"/>
        <v>0</v>
      </c>
    </row>
    <row r="57" spans="1:12" s="9" customFormat="1" hidden="1" x14ac:dyDescent="0.15">
      <c r="A57" s="38"/>
      <c r="B57" s="96" t="s">
        <v>81</v>
      </c>
      <c r="C57" s="541"/>
      <c r="D57" s="11">
        <f>SUM(0.6*1.9)</f>
        <v>1.1399999999999999</v>
      </c>
      <c r="E57" s="11"/>
      <c r="F57" s="866"/>
      <c r="G57" s="626"/>
      <c r="H57" s="96"/>
      <c r="I57" s="45"/>
      <c r="J57" s="54"/>
      <c r="K57" s="86"/>
      <c r="L57" s="219">
        <f t="shared" si="3"/>
        <v>0</v>
      </c>
    </row>
    <row r="58" spans="1:12" s="9" customFormat="1" hidden="1" x14ac:dyDescent="0.15">
      <c r="A58" s="38"/>
      <c r="B58" s="96" t="s">
        <v>82</v>
      </c>
      <c r="C58" s="541"/>
      <c r="D58" s="140">
        <f>SUM(1.6*1)</f>
        <v>1.6</v>
      </c>
      <c r="E58" s="11"/>
      <c r="F58" s="866"/>
      <c r="G58" s="43"/>
      <c r="H58" s="44"/>
      <c r="I58" s="45"/>
      <c r="J58" s="54"/>
      <c r="K58" s="86"/>
      <c r="L58" s="219">
        <f t="shared" si="3"/>
        <v>0</v>
      </c>
    </row>
    <row r="59" spans="1:12" s="9" customFormat="1" hidden="1" x14ac:dyDescent="0.15">
      <c r="A59" s="38"/>
      <c r="B59" s="96" t="s">
        <v>83</v>
      </c>
      <c r="C59" s="541"/>
      <c r="D59" s="140">
        <f>SUM(1.3*1)</f>
        <v>1.3</v>
      </c>
      <c r="E59" s="11"/>
      <c r="F59" s="866"/>
      <c r="G59" s="43"/>
      <c r="H59" s="44"/>
      <c r="I59" s="45"/>
      <c r="J59" s="54"/>
      <c r="K59" s="86"/>
      <c r="L59" s="219">
        <f t="shared" si="3"/>
        <v>0</v>
      </c>
    </row>
    <row r="60" spans="1:12" s="15" customFormat="1" x14ac:dyDescent="0.15">
      <c r="A60" s="38"/>
      <c r="B60" s="96"/>
      <c r="C60" s="541"/>
      <c r="D60" s="140"/>
      <c r="E60" s="41"/>
      <c r="F60" s="866"/>
      <c r="G60" s="43"/>
      <c r="H60" s="44"/>
      <c r="I60" s="50"/>
      <c r="J60" s="51"/>
      <c r="K60" s="86"/>
      <c r="L60" s="219"/>
    </row>
    <row r="61" spans="1:12" s="15" customFormat="1" ht="14.25" thickBot="1" x14ac:dyDescent="0.2">
      <c r="A61" s="55"/>
      <c r="B61" s="157" t="s">
        <v>33</v>
      </c>
      <c r="C61" s="542"/>
      <c r="D61" s="159"/>
      <c r="E61" s="58">
        <f>SUBTOTAL(109,E9:E56)</f>
        <v>92</v>
      </c>
      <c r="F61" s="878">
        <f>SUBTOTAL(109,F9:F56)</f>
        <v>1091.3800000000003</v>
      </c>
      <c r="G61" s="549"/>
      <c r="H61" s="550"/>
      <c r="I61" s="546"/>
      <c r="J61" s="58"/>
      <c r="K61" s="58">
        <f>SUBTOTAL(109,K9:K56)</f>
        <v>12454</v>
      </c>
      <c r="L61" s="539">
        <f>SUBTOTAL(109,L9:L56)</f>
        <v>323368.80000000005</v>
      </c>
    </row>
    <row r="62" spans="1:12" s="15" customFormat="1" x14ac:dyDescent="0.15">
      <c r="A62" s="62" t="s">
        <v>84</v>
      </c>
      <c r="B62" s="67"/>
      <c r="C62" s="543"/>
      <c r="D62" s="63"/>
      <c r="E62" s="64"/>
      <c r="F62" s="65"/>
      <c r="G62" s="66"/>
      <c r="H62" s="67"/>
      <c r="I62" s="68"/>
      <c r="J62" s="69"/>
      <c r="K62" s="256"/>
      <c r="L62" s="257"/>
    </row>
    <row r="63" spans="1:12" s="15" customFormat="1" x14ac:dyDescent="0.15">
      <c r="A63" s="38">
        <v>201</v>
      </c>
      <c r="B63" s="96" t="s">
        <v>85</v>
      </c>
      <c r="C63" s="541"/>
      <c r="D63" s="140">
        <v>301.56</v>
      </c>
      <c r="E63" s="41">
        <v>1</v>
      </c>
      <c r="F63" s="42">
        <f>SUM($D63*E63)</f>
        <v>301.56</v>
      </c>
      <c r="G63" s="43" t="s">
        <v>86</v>
      </c>
      <c r="H63" s="44"/>
      <c r="I63" s="53" t="s">
        <v>3</v>
      </c>
      <c r="J63" s="46" t="s">
        <v>11</v>
      </c>
      <c r="K63" s="86">
        <v>314</v>
      </c>
      <c r="L63" s="219">
        <f t="shared" ref="L63:L72" si="4">F63*K63</f>
        <v>94689.84</v>
      </c>
    </row>
    <row r="64" spans="1:12" s="15" customFormat="1" x14ac:dyDescent="0.15">
      <c r="A64" s="38">
        <v>202</v>
      </c>
      <c r="B64" s="96" t="s">
        <v>87</v>
      </c>
      <c r="C64" s="541"/>
      <c r="D64" s="140">
        <v>207.49</v>
      </c>
      <c r="E64" s="41">
        <v>1</v>
      </c>
      <c r="F64" s="42">
        <f>SUM($D64*E64)</f>
        <v>207.49</v>
      </c>
      <c r="G64" s="43" t="s">
        <v>86</v>
      </c>
      <c r="H64" s="44"/>
      <c r="I64" s="53" t="s">
        <v>3</v>
      </c>
      <c r="J64" s="46" t="s">
        <v>11</v>
      </c>
      <c r="K64" s="86">
        <v>314</v>
      </c>
      <c r="L64" s="219">
        <f t="shared" si="4"/>
        <v>65151.86</v>
      </c>
    </row>
    <row r="65" spans="1:12" s="15" customFormat="1" x14ac:dyDescent="0.15">
      <c r="A65" s="38">
        <v>203</v>
      </c>
      <c r="B65" s="96" t="s">
        <v>88</v>
      </c>
      <c r="C65" s="541"/>
      <c r="D65" s="140">
        <v>57.02</v>
      </c>
      <c r="E65" s="41">
        <v>1</v>
      </c>
      <c r="F65" s="42">
        <f>SUM($D65*E65)</f>
        <v>57.02</v>
      </c>
      <c r="G65" s="43" t="s">
        <v>86</v>
      </c>
      <c r="H65" s="44"/>
      <c r="I65" s="53" t="s">
        <v>3</v>
      </c>
      <c r="J65" s="46" t="s">
        <v>11</v>
      </c>
      <c r="K65" s="86">
        <v>314</v>
      </c>
      <c r="L65" s="219">
        <f t="shared" si="4"/>
        <v>17904.280000000002</v>
      </c>
    </row>
    <row r="66" spans="1:12" s="15" customFormat="1" x14ac:dyDescent="0.15">
      <c r="A66" s="38">
        <v>204</v>
      </c>
      <c r="B66" s="96" t="s">
        <v>89</v>
      </c>
      <c r="C66" s="541"/>
      <c r="D66" s="140">
        <v>31.75</v>
      </c>
      <c r="E66" s="41">
        <v>1</v>
      </c>
      <c r="F66" s="42">
        <f>SUM($D66*E66)</f>
        <v>31.75</v>
      </c>
      <c r="G66" s="43" t="s">
        <v>86</v>
      </c>
      <c r="H66" s="44"/>
      <c r="I66" s="53" t="s">
        <v>3</v>
      </c>
      <c r="J66" s="46" t="s">
        <v>11</v>
      </c>
      <c r="K66" s="86">
        <v>314</v>
      </c>
      <c r="L66" s="219">
        <f t="shared" si="4"/>
        <v>9969.5</v>
      </c>
    </row>
    <row r="67" spans="1:12" s="15" customFormat="1" x14ac:dyDescent="0.15">
      <c r="A67" s="38" t="s">
        <v>90</v>
      </c>
      <c r="B67" s="96" t="s">
        <v>91</v>
      </c>
      <c r="C67" s="541"/>
      <c r="D67" s="140">
        <v>5.69</v>
      </c>
      <c r="E67" s="41">
        <v>1</v>
      </c>
      <c r="F67" s="42">
        <f>SUM($D67*E67)</f>
        <v>5.69</v>
      </c>
      <c r="G67" s="43" t="s">
        <v>86</v>
      </c>
      <c r="H67" s="44"/>
      <c r="I67" s="53" t="s">
        <v>3</v>
      </c>
      <c r="J67" s="46" t="s">
        <v>11</v>
      </c>
      <c r="K67" s="86">
        <v>314</v>
      </c>
      <c r="L67" s="219">
        <f t="shared" si="4"/>
        <v>1786.66</v>
      </c>
    </row>
    <row r="68" spans="1:12" s="15" customFormat="1" hidden="1" x14ac:dyDescent="0.15">
      <c r="A68" s="38">
        <v>205</v>
      </c>
      <c r="B68" s="96" t="s">
        <v>69</v>
      </c>
      <c r="C68" s="541"/>
      <c r="D68" s="140"/>
      <c r="E68" s="41"/>
      <c r="F68" s="42"/>
      <c r="G68" s="43"/>
      <c r="H68" s="44"/>
      <c r="I68" s="50"/>
      <c r="J68" s="51"/>
      <c r="K68" s="86">
        <v>314</v>
      </c>
      <c r="L68" s="219">
        <f t="shared" si="4"/>
        <v>0</v>
      </c>
    </row>
    <row r="69" spans="1:12" s="15" customFormat="1" hidden="1" x14ac:dyDescent="0.15">
      <c r="A69" s="38">
        <v>206</v>
      </c>
      <c r="B69" s="96" t="s">
        <v>69</v>
      </c>
      <c r="C69" s="541"/>
      <c r="D69" s="140"/>
      <c r="E69" s="41"/>
      <c r="F69" s="42"/>
      <c r="G69" s="43"/>
      <c r="H69" s="44"/>
      <c r="I69" s="50"/>
      <c r="J69" s="51"/>
      <c r="K69" s="86">
        <v>314</v>
      </c>
      <c r="L69" s="219">
        <f t="shared" si="4"/>
        <v>0</v>
      </c>
    </row>
    <row r="70" spans="1:12" s="15" customFormat="1" hidden="1" x14ac:dyDescent="0.15">
      <c r="A70" s="38">
        <v>207</v>
      </c>
      <c r="B70" s="96" t="s">
        <v>69</v>
      </c>
      <c r="C70" s="541"/>
      <c r="D70" s="140"/>
      <c r="E70" s="41"/>
      <c r="F70" s="42"/>
      <c r="G70" s="43"/>
      <c r="H70" s="44"/>
      <c r="I70" s="50"/>
      <c r="J70" s="51"/>
      <c r="K70" s="86">
        <v>314</v>
      </c>
      <c r="L70" s="219">
        <f t="shared" si="4"/>
        <v>0</v>
      </c>
    </row>
    <row r="71" spans="1:12" s="15" customFormat="1" hidden="1" x14ac:dyDescent="0.15">
      <c r="A71" s="38">
        <v>208</v>
      </c>
      <c r="B71" s="96" t="s">
        <v>69</v>
      </c>
      <c r="C71" s="541"/>
      <c r="D71" s="140"/>
      <c r="E71" s="41"/>
      <c r="F71" s="42"/>
      <c r="G71" s="43"/>
      <c r="H71" s="44"/>
      <c r="I71" s="50"/>
      <c r="J71" s="51"/>
      <c r="K71" s="86">
        <v>314</v>
      </c>
      <c r="L71" s="219">
        <f t="shared" si="4"/>
        <v>0</v>
      </c>
    </row>
    <row r="72" spans="1:12" s="15" customFormat="1" x14ac:dyDescent="0.15">
      <c r="A72" s="38">
        <v>209</v>
      </c>
      <c r="B72" s="96" t="s">
        <v>92</v>
      </c>
      <c r="C72" s="541"/>
      <c r="D72" s="140">
        <v>18.02</v>
      </c>
      <c r="E72" s="41">
        <v>1</v>
      </c>
      <c r="F72" s="42">
        <f>SUM($D87*E87)</f>
        <v>54.74</v>
      </c>
      <c r="G72" s="43" t="s">
        <v>86</v>
      </c>
      <c r="H72" s="44"/>
      <c r="I72" s="53" t="s">
        <v>3</v>
      </c>
      <c r="J72" s="46" t="s">
        <v>11</v>
      </c>
      <c r="K72" s="86">
        <v>314</v>
      </c>
      <c r="L72" s="219">
        <f t="shared" si="4"/>
        <v>17188.36</v>
      </c>
    </row>
    <row r="73" spans="1:12" s="15" customFormat="1" x14ac:dyDescent="0.15">
      <c r="A73" s="38"/>
      <c r="B73" s="96"/>
      <c r="C73" s="541"/>
      <c r="D73" s="140"/>
      <c r="E73" s="41"/>
      <c r="F73" s="73"/>
      <c r="G73" s="43"/>
      <c r="H73" s="44"/>
      <c r="I73" s="50"/>
      <c r="J73" s="51"/>
      <c r="K73" s="86"/>
      <c r="L73" s="219"/>
    </row>
    <row r="74" spans="1:12" s="15" customFormat="1" ht="14.25" thickBot="1" x14ac:dyDescent="0.2">
      <c r="A74" s="74"/>
      <c r="B74" s="156" t="s">
        <v>33</v>
      </c>
      <c r="C74" s="544"/>
      <c r="D74" s="103"/>
      <c r="E74" s="77">
        <f>SUBTOTAL(109,E63:E72)</f>
        <v>6</v>
      </c>
      <c r="F74" s="879">
        <f>SUBTOTAL(109,F63:F72)</f>
        <v>658.25000000000011</v>
      </c>
      <c r="G74" s="551"/>
      <c r="H74" s="552"/>
      <c r="I74" s="547"/>
      <c r="J74" s="77"/>
      <c r="K74" s="77">
        <f>SUBTOTAL(109,K63:K72)</f>
        <v>1884</v>
      </c>
      <c r="L74" s="540">
        <f>SUBTOTAL(109,L63:L72)</f>
        <v>206690.5</v>
      </c>
    </row>
    <row r="75" spans="1:12" s="15" customFormat="1" x14ac:dyDescent="0.15">
      <c r="A75" s="81" t="s">
        <v>93</v>
      </c>
      <c r="B75" s="30"/>
      <c r="C75" s="545"/>
      <c r="D75" s="29"/>
      <c r="E75" s="35"/>
      <c r="F75" s="82"/>
      <c r="G75" s="33"/>
      <c r="H75" s="30"/>
      <c r="I75" s="83"/>
      <c r="J75" s="84"/>
      <c r="K75" s="166"/>
      <c r="L75" s="623"/>
    </row>
    <row r="76" spans="1:12" s="15" customFormat="1" x14ac:dyDescent="0.15">
      <c r="A76" s="38">
        <v>301</v>
      </c>
      <c r="B76" s="96" t="s">
        <v>94</v>
      </c>
      <c r="C76" s="541">
        <v>2400</v>
      </c>
      <c r="D76" s="140">
        <v>7.1</v>
      </c>
      <c r="E76" s="41">
        <v>1</v>
      </c>
      <c r="F76" s="866">
        <v>7.1</v>
      </c>
      <c r="G76" s="43" t="s">
        <v>86</v>
      </c>
      <c r="H76" s="44"/>
      <c r="I76" s="53" t="s">
        <v>3</v>
      </c>
      <c r="J76" s="46" t="s">
        <v>7</v>
      </c>
      <c r="K76" s="86">
        <v>104</v>
      </c>
      <c r="L76" s="219">
        <f t="shared" ref="L76:L90" si="5">F76*K76</f>
        <v>738.4</v>
      </c>
    </row>
    <row r="77" spans="1:12" s="15" customFormat="1" x14ac:dyDescent="0.15">
      <c r="A77" s="38">
        <v>302</v>
      </c>
      <c r="B77" s="176" t="s">
        <v>95</v>
      </c>
      <c r="C77" s="541">
        <v>2500</v>
      </c>
      <c r="D77" s="140">
        <v>13.3</v>
      </c>
      <c r="E77" s="41">
        <v>1</v>
      </c>
      <c r="F77" s="866">
        <f>SUM($D77*E77)</f>
        <v>13.3</v>
      </c>
      <c r="G77" s="43" t="s">
        <v>86</v>
      </c>
      <c r="H77" s="44"/>
      <c r="I77" s="53" t="s">
        <v>3</v>
      </c>
      <c r="J77" s="46" t="s">
        <v>7</v>
      </c>
      <c r="K77" s="86">
        <v>104</v>
      </c>
      <c r="L77" s="219">
        <f t="shared" si="5"/>
        <v>1383.2</v>
      </c>
    </row>
    <row r="78" spans="1:12" s="15" customFormat="1" x14ac:dyDescent="0.15">
      <c r="A78" s="167">
        <v>302</v>
      </c>
      <c r="B78" s="176" t="s">
        <v>498</v>
      </c>
      <c r="C78" s="541">
        <v>2500</v>
      </c>
      <c r="D78" s="140">
        <v>13.3</v>
      </c>
      <c r="E78" s="41">
        <v>1</v>
      </c>
      <c r="F78" s="866">
        <v>13.3</v>
      </c>
      <c r="G78" s="43" t="s">
        <v>24</v>
      </c>
      <c r="H78" s="44"/>
      <c r="I78" s="53" t="s">
        <v>3</v>
      </c>
      <c r="J78" s="46" t="s">
        <v>173</v>
      </c>
      <c r="K78" s="86">
        <v>314</v>
      </c>
      <c r="L78" s="219">
        <f t="shared" si="5"/>
        <v>4176.2</v>
      </c>
    </row>
    <row r="79" spans="1:12" s="15" customFormat="1" x14ac:dyDescent="0.15">
      <c r="A79" s="38">
        <v>303</v>
      </c>
      <c r="B79" s="96" t="s">
        <v>96</v>
      </c>
      <c r="C79" s="541"/>
      <c r="D79" s="140">
        <v>6.3</v>
      </c>
      <c r="E79" s="41">
        <v>2</v>
      </c>
      <c r="F79" s="866">
        <f t="shared" ref="F79:F117" si="6">SUM($D79*E79)</f>
        <v>12.6</v>
      </c>
      <c r="G79" s="43" t="s">
        <v>86</v>
      </c>
      <c r="H79" s="44"/>
      <c r="I79" s="45" t="s">
        <v>3</v>
      </c>
      <c r="J79" s="46" t="s">
        <v>11</v>
      </c>
      <c r="K79" s="86">
        <v>314</v>
      </c>
      <c r="L79" s="219">
        <f t="shared" si="5"/>
        <v>3956.4</v>
      </c>
    </row>
    <row r="80" spans="1:12" s="15" customFormat="1" x14ac:dyDescent="0.15">
      <c r="A80" s="38">
        <v>304</v>
      </c>
      <c r="B80" s="96" t="s">
        <v>97</v>
      </c>
      <c r="C80" s="541">
        <v>2500</v>
      </c>
      <c r="D80" s="140">
        <v>18.53</v>
      </c>
      <c r="E80" s="11">
        <v>2</v>
      </c>
      <c r="F80" s="866">
        <f t="shared" si="6"/>
        <v>37.06</v>
      </c>
      <c r="G80" s="43" t="s">
        <v>86</v>
      </c>
      <c r="H80" s="44"/>
      <c r="I80" s="45" t="s">
        <v>3</v>
      </c>
      <c r="J80" s="46" t="s">
        <v>11</v>
      </c>
      <c r="K80" s="86">
        <v>314</v>
      </c>
      <c r="L80" s="219">
        <f t="shared" si="5"/>
        <v>11636.84</v>
      </c>
    </row>
    <row r="81" spans="1:12" s="15" customFormat="1" x14ac:dyDescent="0.15">
      <c r="A81" s="38">
        <v>305</v>
      </c>
      <c r="B81" s="96" t="s">
        <v>98</v>
      </c>
      <c r="C81" s="541">
        <v>2400</v>
      </c>
      <c r="D81" s="140">
        <v>25.41</v>
      </c>
      <c r="E81" s="11">
        <v>2</v>
      </c>
      <c r="F81" s="866">
        <f t="shared" si="6"/>
        <v>50.82</v>
      </c>
      <c r="G81" s="43" t="s">
        <v>86</v>
      </c>
      <c r="H81" s="44"/>
      <c r="I81" s="53" t="s">
        <v>3</v>
      </c>
      <c r="J81" s="46" t="s">
        <v>7</v>
      </c>
      <c r="K81" s="86">
        <v>104</v>
      </c>
      <c r="L81" s="219">
        <f t="shared" si="5"/>
        <v>5285.28</v>
      </c>
    </row>
    <row r="82" spans="1:12" s="15" customFormat="1" x14ac:dyDescent="0.15">
      <c r="A82" s="38">
        <v>306</v>
      </c>
      <c r="B82" s="176" t="s">
        <v>99</v>
      </c>
      <c r="C82" s="541">
        <v>2500</v>
      </c>
      <c r="D82" s="140">
        <v>7.9</v>
      </c>
      <c r="E82" s="11">
        <v>1</v>
      </c>
      <c r="F82" s="866">
        <f>SUM($D82*E82)</f>
        <v>7.9</v>
      </c>
      <c r="G82" s="43" t="s">
        <v>86</v>
      </c>
      <c r="H82" s="44"/>
      <c r="I82" s="53" t="s">
        <v>3</v>
      </c>
      <c r="J82" s="46" t="s">
        <v>8</v>
      </c>
      <c r="K82" s="86">
        <v>156</v>
      </c>
      <c r="L82" s="219">
        <f t="shared" si="5"/>
        <v>1232.4000000000001</v>
      </c>
    </row>
    <row r="83" spans="1:12" s="15" customFormat="1" x14ac:dyDescent="0.15">
      <c r="A83" s="38">
        <v>307</v>
      </c>
      <c r="B83" s="96" t="s">
        <v>100</v>
      </c>
      <c r="C83" s="541">
        <v>2500</v>
      </c>
      <c r="D83" s="140">
        <v>5.67</v>
      </c>
      <c r="E83" s="11">
        <v>1</v>
      </c>
      <c r="F83" s="866">
        <f t="shared" si="6"/>
        <v>5.67</v>
      </c>
      <c r="G83" s="43" t="s">
        <v>86</v>
      </c>
      <c r="H83" s="44"/>
      <c r="I83" s="53" t="s">
        <v>3</v>
      </c>
      <c r="J83" s="46" t="s">
        <v>8</v>
      </c>
      <c r="K83" s="86">
        <v>156</v>
      </c>
      <c r="L83" s="219">
        <f t="shared" si="5"/>
        <v>884.52</v>
      </c>
    </row>
    <row r="84" spans="1:12" s="15" customFormat="1" x14ac:dyDescent="0.15">
      <c r="A84" s="38">
        <v>308</v>
      </c>
      <c r="B84" s="96" t="s">
        <v>101</v>
      </c>
      <c r="C84" s="541">
        <v>2500</v>
      </c>
      <c r="D84" s="140">
        <v>7.9</v>
      </c>
      <c r="E84" s="11">
        <v>1</v>
      </c>
      <c r="F84" s="866">
        <f t="shared" si="6"/>
        <v>7.9</v>
      </c>
      <c r="G84" s="43" t="s">
        <v>86</v>
      </c>
      <c r="H84" s="44"/>
      <c r="I84" s="53" t="s">
        <v>3</v>
      </c>
      <c r="J84" s="46" t="s">
        <v>8</v>
      </c>
      <c r="K84" s="86">
        <v>156</v>
      </c>
      <c r="L84" s="219">
        <f t="shared" si="5"/>
        <v>1232.4000000000001</v>
      </c>
    </row>
    <row r="85" spans="1:12" s="15" customFormat="1" x14ac:dyDescent="0.15">
      <c r="A85" s="38">
        <v>309</v>
      </c>
      <c r="B85" s="96" t="s">
        <v>102</v>
      </c>
      <c r="C85" s="541">
        <v>2500</v>
      </c>
      <c r="D85" s="140">
        <v>38.25</v>
      </c>
      <c r="E85" s="11">
        <v>1</v>
      </c>
      <c r="F85" s="866">
        <f t="shared" si="6"/>
        <v>38.25</v>
      </c>
      <c r="G85" s="43" t="s">
        <v>86</v>
      </c>
      <c r="H85" s="44"/>
      <c r="I85" s="45" t="s">
        <v>3</v>
      </c>
      <c r="J85" s="46" t="s">
        <v>11</v>
      </c>
      <c r="K85" s="86">
        <v>314</v>
      </c>
      <c r="L85" s="219">
        <f t="shared" si="5"/>
        <v>12010.5</v>
      </c>
    </row>
    <row r="86" spans="1:12" s="15" customFormat="1" x14ac:dyDescent="0.15">
      <c r="A86" s="38">
        <v>310</v>
      </c>
      <c r="B86" s="96" t="s">
        <v>103</v>
      </c>
      <c r="C86" s="541">
        <v>2500</v>
      </c>
      <c r="D86" s="140">
        <v>54.74</v>
      </c>
      <c r="E86" s="11">
        <v>1</v>
      </c>
      <c r="F86" s="866">
        <f t="shared" si="6"/>
        <v>54.74</v>
      </c>
      <c r="G86" s="43" t="s">
        <v>86</v>
      </c>
      <c r="H86" s="44"/>
      <c r="I86" s="45" t="s">
        <v>3</v>
      </c>
      <c r="J86" s="46" t="s">
        <v>11</v>
      </c>
      <c r="K86" s="86">
        <v>314</v>
      </c>
      <c r="L86" s="219">
        <f t="shared" si="5"/>
        <v>17188.36</v>
      </c>
    </row>
    <row r="87" spans="1:12" s="15" customFormat="1" x14ac:dyDescent="0.15">
      <c r="A87" s="38" t="s">
        <v>104</v>
      </c>
      <c r="B87" s="96" t="s">
        <v>103</v>
      </c>
      <c r="C87" s="541">
        <v>2500</v>
      </c>
      <c r="D87" s="140">
        <v>54.74</v>
      </c>
      <c r="E87" s="11">
        <v>1</v>
      </c>
      <c r="F87" s="866">
        <f t="shared" si="6"/>
        <v>54.74</v>
      </c>
      <c r="G87" s="43" t="s">
        <v>86</v>
      </c>
      <c r="H87" s="44"/>
      <c r="I87" s="45" t="s">
        <v>3</v>
      </c>
      <c r="J87" s="46" t="s">
        <v>11</v>
      </c>
      <c r="K87" s="86">
        <v>314</v>
      </c>
      <c r="L87" s="219">
        <f t="shared" si="5"/>
        <v>17188.36</v>
      </c>
    </row>
    <row r="88" spans="1:12" s="15" customFormat="1" x14ac:dyDescent="0.15">
      <c r="A88" s="38">
        <v>311</v>
      </c>
      <c r="B88" s="176" t="s">
        <v>102</v>
      </c>
      <c r="C88" s="541">
        <v>2500</v>
      </c>
      <c r="D88" s="140">
        <v>38.25</v>
      </c>
      <c r="E88" s="11">
        <v>1</v>
      </c>
      <c r="F88" s="866">
        <f t="shared" si="6"/>
        <v>38.25</v>
      </c>
      <c r="G88" s="43" t="s">
        <v>86</v>
      </c>
      <c r="H88" s="44"/>
      <c r="I88" s="45" t="s">
        <v>3</v>
      </c>
      <c r="J88" s="46" t="s">
        <v>11</v>
      </c>
      <c r="K88" s="86">
        <v>314</v>
      </c>
      <c r="L88" s="219">
        <f t="shared" si="5"/>
        <v>12010.5</v>
      </c>
    </row>
    <row r="89" spans="1:12" s="15" customFormat="1" x14ac:dyDescent="0.15">
      <c r="A89" s="38">
        <v>312</v>
      </c>
      <c r="B89" s="176" t="s">
        <v>105</v>
      </c>
      <c r="C89" s="541">
        <v>2400</v>
      </c>
      <c r="D89" s="140">
        <v>32.67</v>
      </c>
      <c r="E89" s="41">
        <v>1</v>
      </c>
      <c r="F89" s="866">
        <f t="shared" si="6"/>
        <v>32.67</v>
      </c>
      <c r="G89" s="43" t="s">
        <v>86</v>
      </c>
      <c r="H89" s="44"/>
      <c r="I89" s="53" t="s">
        <v>3</v>
      </c>
      <c r="J89" s="46" t="s">
        <v>7</v>
      </c>
      <c r="K89" s="86">
        <v>104</v>
      </c>
      <c r="L89" s="219">
        <f t="shared" si="5"/>
        <v>3397.6800000000003</v>
      </c>
    </row>
    <row r="90" spans="1:12" s="15" customFormat="1" hidden="1" x14ac:dyDescent="0.15">
      <c r="A90" s="38">
        <v>313</v>
      </c>
      <c r="B90" s="96" t="s">
        <v>69</v>
      </c>
      <c r="C90" s="541"/>
      <c r="D90" s="140"/>
      <c r="E90" s="41"/>
      <c r="F90" s="866"/>
      <c r="G90" s="43"/>
      <c r="H90" s="44"/>
      <c r="I90" s="50"/>
      <c r="J90" s="51"/>
      <c r="K90" s="86"/>
      <c r="L90" s="219">
        <f t="shared" si="5"/>
        <v>0</v>
      </c>
    </row>
    <row r="91" spans="1:12" s="15" customFormat="1" x14ac:dyDescent="0.15">
      <c r="A91" s="38"/>
      <c r="B91" s="96"/>
      <c r="C91" s="541"/>
      <c r="D91" s="140"/>
      <c r="E91" s="41"/>
      <c r="F91" s="866"/>
      <c r="G91" s="43"/>
      <c r="H91" s="44"/>
      <c r="I91" s="50"/>
      <c r="J91" s="51"/>
      <c r="K91" s="86"/>
      <c r="L91" s="219"/>
    </row>
    <row r="92" spans="1:12" s="15" customFormat="1" ht="14.25" thickBot="1" x14ac:dyDescent="0.2">
      <c r="A92" s="55"/>
      <c r="B92" s="157" t="s">
        <v>33</v>
      </c>
      <c r="C92" s="542"/>
      <c r="D92" s="159"/>
      <c r="E92" s="58">
        <f>SUBTOTAL(109,E76:E89)</f>
        <v>17</v>
      </c>
      <c r="F92" s="878">
        <f>SUBTOTAL(109,F76:F89)</f>
        <v>374.3</v>
      </c>
      <c r="G92" s="549"/>
      <c r="H92" s="550"/>
      <c r="I92" s="546"/>
      <c r="J92" s="58"/>
      <c r="K92" s="58">
        <f>SUBTOTAL(109,K76:K89)</f>
        <v>3082</v>
      </c>
      <c r="L92" s="539">
        <f>SUBTOTAL(109,L76:L89)</f>
        <v>92321.040000000008</v>
      </c>
    </row>
    <row r="93" spans="1:12" s="15" customFormat="1" x14ac:dyDescent="0.15">
      <c r="A93" s="62" t="s">
        <v>106</v>
      </c>
      <c r="B93" s="67"/>
      <c r="C93" s="543"/>
      <c r="D93" s="63"/>
      <c r="E93" s="64"/>
      <c r="F93" s="65"/>
      <c r="G93" s="66"/>
      <c r="H93" s="67"/>
      <c r="I93" s="68"/>
      <c r="J93" s="69"/>
      <c r="K93" s="256"/>
      <c r="L93" s="257"/>
    </row>
    <row r="94" spans="1:12" s="15" customFormat="1" x14ac:dyDescent="0.15">
      <c r="A94" s="38">
        <v>401</v>
      </c>
      <c r="B94" s="96" t="s">
        <v>107</v>
      </c>
      <c r="C94" s="541"/>
      <c r="D94" s="140">
        <v>2.2200000000000002</v>
      </c>
      <c r="E94" s="41">
        <v>1</v>
      </c>
      <c r="F94" s="866">
        <f t="shared" si="6"/>
        <v>2.2200000000000002</v>
      </c>
      <c r="G94" s="43"/>
      <c r="H94" s="44"/>
      <c r="I94" s="53" t="s">
        <v>3</v>
      </c>
      <c r="J94" s="46" t="s">
        <v>7</v>
      </c>
      <c r="K94" s="86">
        <v>104</v>
      </c>
      <c r="L94" s="219">
        <f t="shared" ref="L94:L126" si="7">F94*K94</f>
        <v>230.88000000000002</v>
      </c>
    </row>
    <row r="95" spans="1:12" s="15" customFormat="1" x14ac:dyDescent="0.15">
      <c r="A95" s="38">
        <v>402</v>
      </c>
      <c r="B95" s="96" t="s">
        <v>108</v>
      </c>
      <c r="C95" s="541"/>
      <c r="D95" s="140">
        <v>6.1</v>
      </c>
      <c r="E95" s="41">
        <v>2</v>
      </c>
      <c r="F95" s="866">
        <f t="shared" si="6"/>
        <v>12.2</v>
      </c>
      <c r="G95" s="43" t="s">
        <v>86</v>
      </c>
      <c r="H95" s="44"/>
      <c r="I95" s="53" t="s">
        <v>153</v>
      </c>
      <c r="J95" s="46" t="s">
        <v>152</v>
      </c>
      <c r="K95" s="86">
        <v>993</v>
      </c>
      <c r="L95" s="219">
        <f t="shared" si="7"/>
        <v>12114.599999999999</v>
      </c>
    </row>
    <row r="96" spans="1:12" s="15" customFormat="1" x14ac:dyDescent="0.15">
      <c r="A96" s="38">
        <v>403</v>
      </c>
      <c r="B96" s="96" t="s">
        <v>109</v>
      </c>
      <c r="C96" s="541"/>
      <c r="D96" s="140">
        <v>2.1</v>
      </c>
      <c r="E96" s="41">
        <v>4</v>
      </c>
      <c r="F96" s="866">
        <f t="shared" si="6"/>
        <v>8.4</v>
      </c>
      <c r="G96" s="43" t="s">
        <v>86</v>
      </c>
      <c r="H96" s="44"/>
      <c r="I96" s="53" t="s">
        <v>153</v>
      </c>
      <c r="J96" s="46" t="s">
        <v>152</v>
      </c>
      <c r="K96" s="86">
        <v>993</v>
      </c>
      <c r="L96" s="219">
        <f t="shared" si="7"/>
        <v>8341.2000000000007</v>
      </c>
    </row>
    <row r="97" spans="1:12" s="15" customFormat="1" x14ac:dyDescent="0.15">
      <c r="A97" s="38">
        <v>404</v>
      </c>
      <c r="B97" s="96" t="s">
        <v>110</v>
      </c>
      <c r="C97" s="541"/>
      <c r="D97" s="140">
        <v>12.92</v>
      </c>
      <c r="E97" s="41">
        <v>1</v>
      </c>
      <c r="F97" s="866">
        <f t="shared" si="6"/>
        <v>12.92</v>
      </c>
      <c r="G97" s="43" t="s">
        <v>86</v>
      </c>
      <c r="H97" s="44"/>
      <c r="I97" s="53" t="s">
        <v>3</v>
      </c>
      <c r="J97" s="46" t="s">
        <v>11</v>
      </c>
      <c r="K97" s="86">
        <v>314</v>
      </c>
      <c r="L97" s="219">
        <f t="shared" si="7"/>
        <v>4056.88</v>
      </c>
    </row>
    <row r="98" spans="1:12" s="15" customFormat="1" hidden="1" x14ac:dyDescent="0.15">
      <c r="A98" s="38">
        <v>405</v>
      </c>
      <c r="B98" s="96" t="s">
        <v>111</v>
      </c>
      <c r="C98" s="541"/>
      <c r="D98" s="140">
        <v>10.9</v>
      </c>
      <c r="E98" s="41"/>
      <c r="F98" s="866"/>
      <c r="G98" s="43" t="s">
        <v>86</v>
      </c>
      <c r="H98" s="44"/>
      <c r="I98" s="53"/>
      <c r="J98" s="46"/>
      <c r="K98" s="86"/>
      <c r="L98" s="219">
        <f t="shared" si="7"/>
        <v>0</v>
      </c>
    </row>
    <row r="99" spans="1:12" s="15" customFormat="1" x14ac:dyDescent="0.15">
      <c r="A99" s="38">
        <v>406</v>
      </c>
      <c r="B99" s="96" t="s">
        <v>112</v>
      </c>
      <c r="C99" s="541"/>
      <c r="D99" s="140">
        <v>6.12</v>
      </c>
      <c r="E99" s="41">
        <v>1</v>
      </c>
      <c r="F99" s="866">
        <f>SUM($D99*E99)</f>
        <v>6.12</v>
      </c>
      <c r="G99" s="43" t="s">
        <v>86</v>
      </c>
      <c r="H99" s="44"/>
      <c r="I99" s="53" t="s">
        <v>3</v>
      </c>
      <c r="J99" s="46" t="s">
        <v>7</v>
      </c>
      <c r="K99" s="86">
        <v>104</v>
      </c>
      <c r="L99" s="219">
        <f t="shared" si="7"/>
        <v>636.48</v>
      </c>
    </row>
    <row r="100" spans="1:12" s="15" customFormat="1" x14ac:dyDescent="0.15">
      <c r="A100" s="38">
        <v>407</v>
      </c>
      <c r="B100" s="96" t="s">
        <v>113</v>
      </c>
      <c r="C100" s="541"/>
      <c r="D100" s="140">
        <v>5.52</v>
      </c>
      <c r="E100" s="41">
        <v>1</v>
      </c>
      <c r="F100" s="866">
        <f t="shared" si="6"/>
        <v>5.52</v>
      </c>
      <c r="G100" s="43" t="s">
        <v>86</v>
      </c>
      <c r="H100" s="44"/>
      <c r="I100" s="53" t="s">
        <v>153</v>
      </c>
      <c r="J100" s="46" t="s">
        <v>154</v>
      </c>
      <c r="K100" s="86">
        <v>365</v>
      </c>
      <c r="L100" s="219">
        <f t="shared" si="7"/>
        <v>2014.8</v>
      </c>
    </row>
    <row r="101" spans="1:12" s="15" customFormat="1" x14ac:dyDescent="0.15">
      <c r="A101" s="38">
        <v>408</v>
      </c>
      <c r="B101" s="96" t="s">
        <v>114</v>
      </c>
      <c r="C101" s="541"/>
      <c r="D101" s="140">
        <v>8.66</v>
      </c>
      <c r="E101" s="41">
        <v>1</v>
      </c>
      <c r="F101" s="866">
        <f t="shared" si="6"/>
        <v>8.66</v>
      </c>
      <c r="G101" s="43" t="s">
        <v>86</v>
      </c>
      <c r="H101" s="44"/>
      <c r="I101" s="53" t="s">
        <v>153</v>
      </c>
      <c r="J101" s="46" t="s">
        <v>155</v>
      </c>
      <c r="K101" s="86">
        <v>365</v>
      </c>
      <c r="L101" s="219">
        <f t="shared" si="7"/>
        <v>3160.9</v>
      </c>
    </row>
    <row r="102" spans="1:12" s="15" customFormat="1" x14ac:dyDescent="0.15">
      <c r="A102" s="38">
        <v>409</v>
      </c>
      <c r="B102" s="96" t="s">
        <v>115</v>
      </c>
      <c r="C102" s="541">
        <v>2500</v>
      </c>
      <c r="D102" s="140">
        <v>14.44</v>
      </c>
      <c r="E102" s="41">
        <v>1</v>
      </c>
      <c r="F102" s="866">
        <f t="shared" si="6"/>
        <v>14.44</v>
      </c>
      <c r="G102" s="43"/>
      <c r="H102" s="44" t="s">
        <v>116</v>
      </c>
      <c r="I102" s="53" t="s">
        <v>3</v>
      </c>
      <c r="J102" s="46" t="s">
        <v>11</v>
      </c>
      <c r="K102" s="86">
        <v>314</v>
      </c>
      <c r="L102" s="219">
        <f t="shared" si="7"/>
        <v>4534.16</v>
      </c>
    </row>
    <row r="103" spans="1:12" s="15" customFormat="1" x14ac:dyDescent="0.15">
      <c r="A103" s="38">
        <v>410</v>
      </c>
      <c r="B103" s="96" t="s">
        <v>117</v>
      </c>
      <c r="C103" s="541">
        <v>2400</v>
      </c>
      <c r="D103" s="140">
        <v>8.64</v>
      </c>
      <c r="E103" s="41">
        <v>1</v>
      </c>
      <c r="F103" s="866">
        <f t="shared" si="6"/>
        <v>8.64</v>
      </c>
      <c r="G103" s="43" t="s">
        <v>86</v>
      </c>
      <c r="H103" s="44"/>
      <c r="I103" s="53" t="s">
        <v>3</v>
      </c>
      <c r="J103" s="46" t="s">
        <v>7</v>
      </c>
      <c r="K103" s="86">
        <v>104</v>
      </c>
      <c r="L103" s="219">
        <f t="shared" si="7"/>
        <v>898.56000000000006</v>
      </c>
    </row>
    <row r="104" spans="1:12" s="15" customFormat="1" x14ac:dyDescent="0.15">
      <c r="A104" s="38">
        <v>411</v>
      </c>
      <c r="B104" s="96" t="s">
        <v>118</v>
      </c>
      <c r="C104" s="541"/>
      <c r="D104" s="140">
        <v>1.8</v>
      </c>
      <c r="E104" s="41">
        <v>2</v>
      </c>
      <c r="F104" s="866">
        <f t="shared" si="6"/>
        <v>3.6</v>
      </c>
      <c r="G104" s="43" t="s">
        <v>86</v>
      </c>
      <c r="H104" s="44"/>
      <c r="I104" s="53" t="s">
        <v>153</v>
      </c>
      <c r="J104" s="46" t="s">
        <v>155</v>
      </c>
      <c r="K104" s="86">
        <v>365</v>
      </c>
      <c r="L104" s="219">
        <f t="shared" si="7"/>
        <v>1314</v>
      </c>
    </row>
    <row r="105" spans="1:12" s="15" customFormat="1" x14ac:dyDescent="0.15">
      <c r="A105" s="38">
        <v>412</v>
      </c>
      <c r="B105" s="96" t="s">
        <v>119</v>
      </c>
      <c r="C105" s="541"/>
      <c r="D105" s="140">
        <v>1.99</v>
      </c>
      <c r="E105" s="41">
        <v>1</v>
      </c>
      <c r="F105" s="866">
        <f>SUM($D105*E105)</f>
        <v>1.99</v>
      </c>
      <c r="G105" s="43" t="s">
        <v>86</v>
      </c>
      <c r="H105" s="44"/>
      <c r="I105" s="53" t="s">
        <v>3</v>
      </c>
      <c r="J105" s="46" t="s">
        <v>7</v>
      </c>
      <c r="K105" s="86">
        <v>104</v>
      </c>
      <c r="L105" s="219">
        <f t="shared" si="7"/>
        <v>206.96</v>
      </c>
    </row>
    <row r="106" spans="1:12" s="15" customFormat="1" x14ac:dyDescent="0.15">
      <c r="A106" s="38">
        <v>413</v>
      </c>
      <c r="B106" s="96" t="s">
        <v>120</v>
      </c>
      <c r="C106" s="541"/>
      <c r="D106" s="140">
        <v>1.6</v>
      </c>
      <c r="E106" s="41">
        <v>1</v>
      </c>
      <c r="F106" s="866">
        <f t="shared" si="6"/>
        <v>1.6</v>
      </c>
      <c r="G106" s="43" t="s">
        <v>86</v>
      </c>
      <c r="H106" s="44"/>
      <c r="I106" s="53" t="s">
        <v>3</v>
      </c>
      <c r="J106" s="46" t="s">
        <v>11</v>
      </c>
      <c r="K106" s="86">
        <v>314</v>
      </c>
      <c r="L106" s="219">
        <f t="shared" si="7"/>
        <v>502.40000000000003</v>
      </c>
    </row>
    <row r="107" spans="1:12" s="15" customFormat="1" x14ac:dyDescent="0.15">
      <c r="A107" s="38">
        <v>414</v>
      </c>
      <c r="B107" s="96" t="s">
        <v>121</v>
      </c>
      <c r="C107" s="541">
        <v>2500</v>
      </c>
      <c r="D107" s="140">
        <v>10.58</v>
      </c>
      <c r="E107" s="41">
        <v>1</v>
      </c>
      <c r="F107" s="866">
        <f t="shared" si="6"/>
        <v>10.58</v>
      </c>
      <c r="G107" s="43"/>
      <c r="H107" s="44" t="s">
        <v>116</v>
      </c>
      <c r="I107" s="53" t="s">
        <v>3</v>
      </c>
      <c r="J107" s="46" t="s">
        <v>11</v>
      </c>
      <c r="K107" s="86">
        <v>314</v>
      </c>
      <c r="L107" s="219">
        <f t="shared" si="7"/>
        <v>3322.12</v>
      </c>
    </row>
    <row r="108" spans="1:12" s="15" customFormat="1" x14ac:dyDescent="0.15">
      <c r="A108" s="38">
        <v>415</v>
      </c>
      <c r="B108" s="96" t="s">
        <v>112</v>
      </c>
      <c r="C108" s="541"/>
      <c r="D108" s="140">
        <v>4.7</v>
      </c>
      <c r="E108" s="41">
        <v>1</v>
      </c>
      <c r="F108" s="866">
        <f t="shared" si="6"/>
        <v>4.7</v>
      </c>
      <c r="G108" s="43" t="s">
        <v>86</v>
      </c>
      <c r="H108" s="44"/>
      <c r="I108" s="53" t="s">
        <v>3</v>
      </c>
      <c r="J108" s="46" t="s">
        <v>7</v>
      </c>
      <c r="K108" s="86">
        <v>104</v>
      </c>
      <c r="L108" s="219">
        <f t="shared" si="7"/>
        <v>488.8</v>
      </c>
    </row>
    <row r="109" spans="1:12" s="15" customFormat="1" x14ac:dyDescent="0.15">
      <c r="A109" s="38">
        <v>416</v>
      </c>
      <c r="B109" s="96" t="s">
        <v>122</v>
      </c>
      <c r="C109" s="541"/>
      <c r="D109" s="140">
        <v>5.42</v>
      </c>
      <c r="E109" s="41">
        <v>1</v>
      </c>
      <c r="F109" s="866">
        <f t="shared" si="6"/>
        <v>5.42</v>
      </c>
      <c r="G109" s="43" t="s">
        <v>123</v>
      </c>
      <c r="H109" s="44"/>
      <c r="I109" s="53" t="s">
        <v>3</v>
      </c>
      <c r="J109" s="46" t="s">
        <v>11</v>
      </c>
      <c r="K109" s="86">
        <v>314</v>
      </c>
      <c r="L109" s="219">
        <f t="shared" si="7"/>
        <v>1701.8799999999999</v>
      </c>
    </row>
    <row r="110" spans="1:12" s="15" customFormat="1" x14ac:dyDescent="0.15">
      <c r="A110" s="38">
        <v>417</v>
      </c>
      <c r="B110" s="96" t="s">
        <v>124</v>
      </c>
      <c r="C110" s="541">
        <v>2500</v>
      </c>
      <c r="D110" s="140">
        <v>11.39</v>
      </c>
      <c r="E110" s="41">
        <v>1</v>
      </c>
      <c r="F110" s="866">
        <f>SUM($D110*E110)</f>
        <v>11.39</v>
      </c>
      <c r="G110" s="43"/>
      <c r="H110" s="44" t="s">
        <v>125</v>
      </c>
      <c r="I110" s="53" t="s">
        <v>3</v>
      </c>
      <c r="J110" s="46" t="s">
        <v>11</v>
      </c>
      <c r="K110" s="86">
        <v>314</v>
      </c>
      <c r="L110" s="219">
        <f t="shared" si="7"/>
        <v>3576.46</v>
      </c>
    </row>
    <row r="111" spans="1:12" s="15" customFormat="1" x14ac:dyDescent="0.15">
      <c r="A111" s="38">
        <v>418</v>
      </c>
      <c r="B111" s="96" t="s">
        <v>122</v>
      </c>
      <c r="C111" s="541"/>
      <c r="D111" s="140">
        <v>1.21</v>
      </c>
      <c r="E111" s="41">
        <v>2</v>
      </c>
      <c r="F111" s="866">
        <f t="shared" si="6"/>
        <v>2.42</v>
      </c>
      <c r="G111" s="43" t="s">
        <v>123</v>
      </c>
      <c r="H111" s="44"/>
      <c r="I111" s="53" t="s">
        <v>3</v>
      </c>
      <c r="J111" s="46" t="s">
        <v>11</v>
      </c>
      <c r="K111" s="86">
        <v>314</v>
      </c>
      <c r="L111" s="219">
        <f t="shared" si="7"/>
        <v>759.88</v>
      </c>
    </row>
    <row r="112" spans="1:12" s="15" customFormat="1" x14ac:dyDescent="0.15">
      <c r="A112" s="38">
        <v>419</v>
      </c>
      <c r="B112" s="96" t="s">
        <v>126</v>
      </c>
      <c r="C112" s="541"/>
      <c r="D112" s="140">
        <v>1.6</v>
      </c>
      <c r="E112" s="41">
        <v>2</v>
      </c>
      <c r="F112" s="866">
        <f t="shared" si="6"/>
        <v>3.2</v>
      </c>
      <c r="G112" s="43"/>
      <c r="H112" s="44" t="s">
        <v>127</v>
      </c>
      <c r="I112" s="53" t="s">
        <v>3</v>
      </c>
      <c r="J112" s="46" t="s">
        <v>11</v>
      </c>
      <c r="K112" s="86">
        <v>314</v>
      </c>
      <c r="L112" s="219">
        <f t="shared" si="7"/>
        <v>1004.8000000000001</v>
      </c>
    </row>
    <row r="113" spans="1:12" s="15" customFormat="1" hidden="1" x14ac:dyDescent="0.15">
      <c r="A113" s="38">
        <v>420</v>
      </c>
      <c r="B113" s="96" t="s">
        <v>128</v>
      </c>
      <c r="C113" s="541"/>
      <c r="D113" s="140">
        <v>2.86</v>
      </c>
      <c r="E113" s="41"/>
      <c r="F113" s="866"/>
      <c r="G113" s="43" t="s">
        <v>123</v>
      </c>
      <c r="H113" s="44"/>
      <c r="I113" s="53"/>
      <c r="J113" s="46"/>
      <c r="K113" s="86"/>
      <c r="L113" s="219">
        <f t="shared" si="7"/>
        <v>0</v>
      </c>
    </row>
    <row r="114" spans="1:12" s="15" customFormat="1" hidden="1" x14ac:dyDescent="0.15">
      <c r="A114" s="38">
        <v>421</v>
      </c>
      <c r="B114" s="96" t="s">
        <v>69</v>
      </c>
      <c r="C114" s="541"/>
      <c r="D114" s="140"/>
      <c r="E114" s="41"/>
      <c r="F114" s="866"/>
      <c r="G114" s="43"/>
      <c r="H114" s="44"/>
      <c r="I114" s="50"/>
      <c r="J114" s="51"/>
      <c r="K114" s="86"/>
      <c r="L114" s="219">
        <f t="shared" si="7"/>
        <v>0</v>
      </c>
    </row>
    <row r="115" spans="1:12" s="15" customFormat="1" x14ac:dyDescent="0.15">
      <c r="A115" s="38">
        <v>422</v>
      </c>
      <c r="B115" s="96" t="s">
        <v>129</v>
      </c>
      <c r="C115" s="541"/>
      <c r="D115" s="140">
        <v>82.6</v>
      </c>
      <c r="E115" s="41">
        <v>1</v>
      </c>
      <c r="F115" s="866">
        <f t="shared" si="6"/>
        <v>82.6</v>
      </c>
      <c r="G115" s="43" t="s">
        <v>123</v>
      </c>
      <c r="H115" s="44"/>
      <c r="I115" s="53" t="s">
        <v>3</v>
      </c>
      <c r="J115" s="46" t="s">
        <v>11</v>
      </c>
      <c r="K115" s="86">
        <v>314</v>
      </c>
      <c r="L115" s="219">
        <f t="shared" si="7"/>
        <v>25936.399999999998</v>
      </c>
    </row>
    <row r="116" spans="1:12" s="15" customFormat="1" x14ac:dyDescent="0.15">
      <c r="A116" s="38">
        <v>423</v>
      </c>
      <c r="B116" s="96" t="s">
        <v>130</v>
      </c>
      <c r="C116" s="541"/>
      <c r="D116" s="140">
        <v>12.46</v>
      </c>
      <c r="E116" s="41">
        <v>1</v>
      </c>
      <c r="F116" s="866">
        <f t="shared" si="6"/>
        <v>12.46</v>
      </c>
      <c r="G116" s="43" t="s">
        <v>123</v>
      </c>
      <c r="H116" s="44"/>
      <c r="I116" s="53" t="s">
        <v>3</v>
      </c>
      <c r="J116" s="46" t="s">
        <v>11</v>
      </c>
      <c r="K116" s="86">
        <v>314</v>
      </c>
      <c r="L116" s="219">
        <f t="shared" si="7"/>
        <v>3912.44</v>
      </c>
    </row>
    <row r="117" spans="1:12" s="15" customFormat="1" x14ac:dyDescent="0.15">
      <c r="A117" s="38">
        <v>424</v>
      </c>
      <c r="B117" s="96" t="s">
        <v>131</v>
      </c>
      <c r="C117" s="541"/>
      <c r="D117" s="140">
        <v>18.57</v>
      </c>
      <c r="E117" s="41">
        <v>1</v>
      </c>
      <c r="F117" s="866">
        <f t="shared" si="6"/>
        <v>18.57</v>
      </c>
      <c r="G117" s="43" t="s">
        <v>123</v>
      </c>
      <c r="H117" s="44"/>
      <c r="I117" s="53" t="s">
        <v>3</v>
      </c>
      <c r="J117" s="46" t="s">
        <v>11</v>
      </c>
      <c r="K117" s="86">
        <v>314</v>
      </c>
      <c r="L117" s="219">
        <f t="shared" si="7"/>
        <v>5830.9800000000005</v>
      </c>
    </row>
    <row r="118" spans="1:12" s="15" customFormat="1" hidden="1" x14ac:dyDescent="0.15">
      <c r="A118" s="38">
        <v>425</v>
      </c>
      <c r="B118" s="96" t="s">
        <v>69</v>
      </c>
      <c r="C118" s="541"/>
      <c r="D118" s="140"/>
      <c r="E118" s="41"/>
      <c r="F118" s="866"/>
      <c r="G118" s="43"/>
      <c r="H118" s="44"/>
      <c r="I118" s="50"/>
      <c r="J118" s="51"/>
      <c r="K118" s="86"/>
      <c r="L118" s="219">
        <f t="shared" si="7"/>
        <v>0</v>
      </c>
    </row>
    <row r="119" spans="1:12" s="15" customFormat="1" hidden="1" x14ac:dyDescent="0.15">
      <c r="A119" s="413"/>
      <c r="B119" s="96" t="s">
        <v>132</v>
      </c>
      <c r="C119" s="525"/>
      <c r="D119" s="505">
        <f>SUM(1.9*3.7+1.8*3.8+2.9*4.2+2*0.8)</f>
        <v>27.650000000000002</v>
      </c>
      <c r="E119" s="11"/>
      <c r="F119" s="866"/>
      <c r="G119" s="627"/>
      <c r="H119" s="628"/>
      <c r="I119" s="45"/>
      <c r="J119" s="54"/>
      <c r="K119" s="86"/>
      <c r="L119" s="219">
        <f t="shared" si="7"/>
        <v>0</v>
      </c>
    </row>
    <row r="120" spans="1:12" s="9" customFormat="1" hidden="1" x14ac:dyDescent="0.15">
      <c r="A120" s="38"/>
      <c r="B120" s="96" t="s">
        <v>133</v>
      </c>
      <c r="C120" s="541"/>
      <c r="D120" s="140">
        <f>SUM(1.8*1.5)</f>
        <v>2.7</v>
      </c>
      <c r="E120" s="11"/>
      <c r="F120" s="866"/>
      <c r="G120" s="43"/>
      <c r="H120" s="44"/>
      <c r="I120" s="45"/>
      <c r="J120" s="54"/>
      <c r="K120" s="86"/>
      <c r="L120" s="219">
        <f t="shared" si="7"/>
        <v>0</v>
      </c>
    </row>
    <row r="121" spans="1:12" s="9" customFormat="1" hidden="1" x14ac:dyDescent="0.15">
      <c r="A121" s="38"/>
      <c r="B121" s="96" t="s">
        <v>134</v>
      </c>
      <c r="C121" s="541"/>
      <c r="D121" s="140">
        <f>SUM(3.4*0.6)</f>
        <v>2.04</v>
      </c>
      <c r="E121" s="11"/>
      <c r="F121" s="866"/>
      <c r="G121" s="43"/>
      <c r="H121" s="44"/>
      <c r="I121" s="45"/>
      <c r="J121" s="54"/>
      <c r="K121" s="86"/>
      <c r="L121" s="219">
        <f t="shared" si="7"/>
        <v>0</v>
      </c>
    </row>
    <row r="122" spans="1:12" s="9" customFormat="1" hidden="1" x14ac:dyDescent="0.15">
      <c r="A122" s="38"/>
      <c r="B122" s="96" t="s">
        <v>135</v>
      </c>
      <c r="C122" s="541"/>
      <c r="D122" s="140">
        <f>SUM(3.4*0.6+1.2*2.3)</f>
        <v>4.8</v>
      </c>
      <c r="E122" s="11"/>
      <c r="F122" s="866"/>
      <c r="G122" s="43"/>
      <c r="H122" s="44"/>
      <c r="I122" s="45"/>
      <c r="J122" s="54"/>
      <c r="K122" s="86"/>
      <c r="L122" s="219">
        <f t="shared" si="7"/>
        <v>0</v>
      </c>
    </row>
    <row r="123" spans="1:12" s="9" customFormat="1" hidden="1" x14ac:dyDescent="0.15">
      <c r="A123" s="38"/>
      <c r="B123" s="96" t="s">
        <v>136</v>
      </c>
      <c r="C123" s="541"/>
      <c r="D123" s="140">
        <f>SUM(3.2*3+1.7*2.4)</f>
        <v>13.680000000000001</v>
      </c>
      <c r="E123" s="11"/>
      <c r="F123" s="866"/>
      <c r="G123" s="43"/>
      <c r="H123" s="44"/>
      <c r="I123" s="45"/>
      <c r="J123" s="54"/>
      <c r="K123" s="86"/>
      <c r="L123" s="219">
        <f t="shared" si="7"/>
        <v>0</v>
      </c>
    </row>
    <row r="124" spans="1:12" s="9" customFormat="1" hidden="1" x14ac:dyDescent="0.15">
      <c r="A124" s="38"/>
      <c r="B124" s="96" t="s">
        <v>137</v>
      </c>
      <c r="C124" s="541"/>
      <c r="D124" s="140">
        <f>SUM(2*3.8)</f>
        <v>7.6</v>
      </c>
      <c r="E124" s="11"/>
      <c r="F124" s="866"/>
      <c r="G124" s="43"/>
      <c r="H124" s="44"/>
      <c r="I124" s="45"/>
      <c r="J124" s="54"/>
      <c r="K124" s="86"/>
      <c r="L124" s="219">
        <f t="shared" si="7"/>
        <v>0</v>
      </c>
    </row>
    <row r="125" spans="1:12" s="9" customFormat="1" hidden="1" x14ac:dyDescent="0.15">
      <c r="A125" s="38"/>
      <c r="B125" s="96" t="s">
        <v>138</v>
      </c>
      <c r="C125" s="541"/>
      <c r="D125" s="140">
        <f>SUM(0.6*2.2+1.4*0.6)</f>
        <v>2.16</v>
      </c>
      <c r="E125" s="11"/>
      <c r="F125" s="866"/>
      <c r="G125" s="43"/>
      <c r="H125" s="44"/>
      <c r="I125" s="45"/>
      <c r="J125" s="54"/>
      <c r="K125" s="86"/>
      <c r="L125" s="219">
        <f t="shared" si="7"/>
        <v>0</v>
      </c>
    </row>
    <row r="126" spans="1:12" s="9" customFormat="1" hidden="1" x14ac:dyDescent="0.15">
      <c r="A126" s="38"/>
      <c r="B126" s="96" t="s">
        <v>139</v>
      </c>
      <c r="C126" s="541"/>
      <c r="D126" s="140">
        <f>SUM(1.4*0.6)</f>
        <v>0.84</v>
      </c>
      <c r="E126" s="11"/>
      <c r="F126" s="866"/>
      <c r="G126" s="43"/>
      <c r="H126" s="44"/>
      <c r="I126" s="45"/>
      <c r="J126" s="54"/>
      <c r="K126" s="86"/>
      <c r="L126" s="219">
        <f t="shared" si="7"/>
        <v>0</v>
      </c>
    </row>
    <row r="127" spans="1:12" s="15" customFormat="1" x14ac:dyDescent="0.15">
      <c r="A127" s="38"/>
      <c r="B127" s="96"/>
      <c r="C127" s="541"/>
      <c r="D127" s="140"/>
      <c r="E127" s="41"/>
      <c r="F127" s="866"/>
      <c r="G127" s="43"/>
      <c r="H127" s="44"/>
      <c r="I127" s="50"/>
      <c r="J127" s="51"/>
      <c r="K127" s="86"/>
      <c r="L127" s="219"/>
    </row>
    <row r="128" spans="1:12" s="15" customFormat="1" ht="14.25" thickBot="1" x14ac:dyDescent="0.2">
      <c r="A128" s="74"/>
      <c r="B128" s="156" t="s">
        <v>33</v>
      </c>
      <c r="C128" s="544"/>
      <c r="D128" s="103"/>
      <c r="E128" s="77">
        <f>SUBTOTAL(109,E94:E117)</f>
        <v>28</v>
      </c>
      <c r="F128" s="880">
        <f>SUBTOTAL(109,F94:F117)</f>
        <v>237.64999999999998</v>
      </c>
      <c r="G128" s="551"/>
      <c r="H128" s="552"/>
      <c r="I128" s="547"/>
      <c r="J128" s="77"/>
      <c r="K128" s="77">
        <f>SUBTOTAL(109,K94:K117)</f>
        <v>7055</v>
      </c>
      <c r="L128" s="540">
        <f>SUBTOTAL(109,L94:L117)</f>
        <v>84545.58</v>
      </c>
    </row>
    <row r="129" spans="1:12" s="9" customFormat="1" x14ac:dyDescent="0.15">
      <c r="A129" s="145" t="s">
        <v>140</v>
      </c>
      <c r="B129" s="90"/>
      <c r="C129" s="641"/>
      <c r="D129" s="642"/>
      <c r="E129" s="642"/>
      <c r="F129" s="88"/>
      <c r="G129" s="89"/>
      <c r="H129" s="90"/>
      <c r="I129" s="91"/>
      <c r="J129" s="92"/>
      <c r="K129" s="166"/>
      <c r="L129" s="623"/>
    </row>
    <row r="130" spans="1:12" s="9" customFormat="1" ht="13.5" customHeight="1" x14ac:dyDescent="0.15">
      <c r="A130" s="38"/>
      <c r="B130" s="96" t="s">
        <v>141</v>
      </c>
      <c r="C130" s="541"/>
      <c r="D130" s="140">
        <v>18.48</v>
      </c>
      <c r="E130" s="123">
        <v>1</v>
      </c>
      <c r="F130" s="95">
        <f>SUM(D130*E130)</f>
        <v>18.48</v>
      </c>
      <c r="G130" s="43" t="s">
        <v>123</v>
      </c>
      <c r="H130" s="96"/>
      <c r="I130" s="45" t="s">
        <v>3</v>
      </c>
      <c r="J130" s="46" t="s">
        <v>11</v>
      </c>
      <c r="K130" s="86">
        <v>314</v>
      </c>
      <c r="L130" s="219">
        <f>F130*K130</f>
        <v>5802.72</v>
      </c>
    </row>
    <row r="131" spans="1:12" s="9" customFormat="1" x14ac:dyDescent="0.15">
      <c r="A131" s="38"/>
      <c r="B131" s="96" t="s">
        <v>142</v>
      </c>
      <c r="C131" s="541"/>
      <c r="D131" s="97" t="s">
        <v>143</v>
      </c>
      <c r="E131" s="123"/>
      <c r="F131" s="643" t="s">
        <v>143</v>
      </c>
      <c r="G131" s="43"/>
      <c r="H131" s="96"/>
      <c r="I131" s="45"/>
      <c r="J131" s="54"/>
      <c r="K131" s="86"/>
      <c r="L131" s="219"/>
    </row>
    <row r="132" spans="1:12" s="9" customFormat="1" x14ac:dyDescent="0.15">
      <c r="A132" s="38"/>
      <c r="B132" s="96" t="s">
        <v>144</v>
      </c>
      <c r="C132" s="541"/>
      <c r="D132" s="97" t="s">
        <v>143</v>
      </c>
      <c r="E132" s="123"/>
      <c r="F132" s="643" t="s">
        <v>143</v>
      </c>
      <c r="G132" s="43"/>
      <c r="H132" s="96"/>
      <c r="I132" s="45"/>
      <c r="J132" s="54"/>
      <c r="K132" s="86"/>
      <c r="L132" s="176"/>
    </row>
    <row r="133" spans="1:12" s="9" customFormat="1" x14ac:dyDescent="0.15">
      <c r="A133" s="38"/>
      <c r="B133" s="96" t="s">
        <v>145</v>
      </c>
      <c r="C133" s="541"/>
      <c r="D133" s="97" t="s">
        <v>143</v>
      </c>
      <c r="E133" s="123"/>
      <c r="F133" s="643" t="s">
        <v>143</v>
      </c>
      <c r="G133" s="43"/>
      <c r="H133" s="96"/>
      <c r="I133" s="45"/>
      <c r="J133" s="54"/>
      <c r="K133" s="86"/>
      <c r="L133" s="176"/>
    </row>
    <row r="134" spans="1:12" s="9" customFormat="1" x14ac:dyDescent="0.15">
      <c r="A134" s="38"/>
      <c r="B134" s="96" t="s">
        <v>146</v>
      </c>
      <c r="C134" s="541"/>
      <c r="D134" s="97" t="s">
        <v>143</v>
      </c>
      <c r="E134" s="123"/>
      <c r="F134" s="643" t="s">
        <v>143</v>
      </c>
      <c r="G134" s="43"/>
      <c r="H134" s="96"/>
      <c r="I134" s="45"/>
      <c r="J134" s="54"/>
      <c r="K134" s="86"/>
      <c r="L134" s="176"/>
    </row>
    <row r="135" spans="1:12" s="9" customFormat="1" x14ac:dyDescent="0.15">
      <c r="A135" s="38"/>
      <c r="B135" s="96" t="s">
        <v>147</v>
      </c>
      <c r="C135" s="541"/>
      <c r="D135" s="97" t="s">
        <v>143</v>
      </c>
      <c r="E135" s="123"/>
      <c r="F135" s="643" t="s">
        <v>143</v>
      </c>
      <c r="G135" s="43"/>
      <c r="H135" s="96"/>
      <c r="I135" s="45"/>
      <c r="J135" s="54"/>
      <c r="K135" s="86"/>
      <c r="L135" s="176"/>
    </row>
    <row r="136" spans="1:12" s="9" customFormat="1" x14ac:dyDescent="0.15">
      <c r="A136" s="38"/>
      <c r="B136" s="96" t="s">
        <v>148</v>
      </c>
      <c r="C136" s="541"/>
      <c r="D136" s="97" t="s">
        <v>143</v>
      </c>
      <c r="E136" s="123"/>
      <c r="F136" s="643" t="s">
        <v>143</v>
      </c>
      <c r="G136" s="43"/>
      <c r="H136" s="96"/>
      <c r="I136" s="45"/>
      <c r="J136" s="54"/>
      <c r="K136" s="86"/>
      <c r="L136" s="176"/>
    </row>
    <row r="137" spans="1:12" s="9" customFormat="1" x14ac:dyDescent="0.15">
      <c r="A137" s="38"/>
      <c r="B137" s="96" t="s">
        <v>149</v>
      </c>
      <c r="C137" s="541"/>
      <c r="D137" s="97" t="s">
        <v>143</v>
      </c>
      <c r="E137" s="123"/>
      <c r="F137" s="643" t="s">
        <v>143</v>
      </c>
      <c r="G137" s="43"/>
      <c r="H137" s="96"/>
      <c r="I137" s="45"/>
      <c r="J137" s="54"/>
      <c r="K137" s="86"/>
      <c r="L137" s="176"/>
    </row>
    <row r="138" spans="1:12" s="9" customFormat="1" x14ac:dyDescent="0.15">
      <c r="A138" s="38"/>
      <c r="B138" s="96" t="s">
        <v>150</v>
      </c>
      <c r="C138" s="541"/>
      <c r="D138" s="97" t="s">
        <v>143</v>
      </c>
      <c r="E138" s="123"/>
      <c r="F138" s="643" t="s">
        <v>143</v>
      </c>
      <c r="G138" s="43"/>
      <c r="H138" s="96"/>
      <c r="I138" s="45"/>
      <c r="J138" s="54"/>
      <c r="K138" s="86"/>
      <c r="L138" s="176"/>
    </row>
    <row r="139" spans="1:12" s="9" customFormat="1" x14ac:dyDescent="0.15">
      <c r="A139" s="38"/>
      <c r="B139" s="96" t="s">
        <v>151</v>
      </c>
      <c r="C139" s="541"/>
      <c r="D139" s="97" t="s">
        <v>143</v>
      </c>
      <c r="E139" s="123"/>
      <c r="F139" s="643" t="s">
        <v>143</v>
      </c>
      <c r="G139" s="43"/>
      <c r="H139" s="96"/>
      <c r="I139" s="45"/>
      <c r="J139" s="54"/>
      <c r="K139" s="86"/>
      <c r="L139" s="176"/>
    </row>
    <row r="140" spans="1:12" s="9" customFormat="1" x14ac:dyDescent="0.15">
      <c r="A140" s="38"/>
      <c r="B140" s="96"/>
      <c r="C140" s="541"/>
      <c r="D140" s="140"/>
      <c r="E140" s="123"/>
      <c r="F140" s="95"/>
      <c r="G140" s="43"/>
      <c r="H140" s="96"/>
      <c r="I140" s="45"/>
      <c r="J140" s="54"/>
      <c r="K140" s="86"/>
      <c r="L140" s="176"/>
    </row>
    <row r="141" spans="1:12" s="9" customFormat="1" ht="14.25" thickBot="1" x14ac:dyDescent="0.2">
      <c r="A141" s="74" t="s">
        <v>33</v>
      </c>
      <c r="B141" s="100"/>
      <c r="C141" s="544"/>
      <c r="D141" s="103"/>
      <c r="E141" s="127">
        <f>SUM(E130:E140)</f>
        <v>1</v>
      </c>
      <c r="F141" s="99">
        <f>SUM(F130:F140)</f>
        <v>18.48</v>
      </c>
      <c r="G141" s="78"/>
      <c r="H141" s="100"/>
      <c r="I141" s="101"/>
      <c r="J141" s="102"/>
      <c r="K141" s="207">
        <f>SUM(K130:K140)</f>
        <v>314</v>
      </c>
      <c r="L141" s="223">
        <f>SUM(L130:L140)</f>
        <v>5802.72</v>
      </c>
    </row>
    <row r="142" spans="1:12" x14ac:dyDescent="0.15">
      <c r="A142" s="105"/>
      <c r="B142" s="106"/>
      <c r="C142" s="107"/>
      <c r="D142" s="108"/>
      <c r="E142" s="108"/>
      <c r="F142" s="108"/>
      <c r="G142" s="108"/>
      <c r="H142" s="108"/>
      <c r="I142" s="109"/>
      <c r="J142" s="109"/>
    </row>
    <row r="143" spans="1:12" x14ac:dyDescent="0.15">
      <c r="A143" s="105"/>
      <c r="B143" s="106"/>
      <c r="C143" s="107"/>
      <c r="D143" s="108"/>
      <c r="E143" s="108"/>
      <c r="F143" s="108"/>
      <c r="G143" s="108"/>
      <c r="H143" s="108"/>
      <c r="I143" s="109"/>
      <c r="J143" s="109"/>
    </row>
    <row r="144" spans="1:12" x14ac:dyDescent="0.15">
      <c r="A144" s="105"/>
      <c r="B144" s="106"/>
      <c r="C144" s="107"/>
      <c r="D144" s="108"/>
      <c r="E144" s="108"/>
      <c r="F144" s="108"/>
      <c r="G144" s="108"/>
      <c r="H144" s="108"/>
      <c r="I144" s="109"/>
      <c r="J144" s="109"/>
    </row>
    <row r="145" spans="1:10" x14ac:dyDescent="0.15">
      <c r="A145" s="105"/>
      <c r="B145" s="106"/>
      <c r="C145" s="107"/>
      <c r="D145" s="108"/>
      <c r="E145" s="108"/>
      <c r="F145" s="108"/>
      <c r="G145" s="108"/>
      <c r="H145" s="108"/>
      <c r="I145" s="109"/>
      <c r="J145" s="109"/>
    </row>
    <row r="146" spans="1:10" x14ac:dyDescent="0.15">
      <c r="A146" s="105"/>
      <c r="B146" s="106"/>
      <c r="C146" s="107"/>
      <c r="D146" s="108"/>
      <c r="E146" s="108"/>
      <c r="F146" s="108"/>
      <c r="G146" s="108"/>
      <c r="H146" s="108"/>
      <c r="I146" s="109"/>
      <c r="J146" s="109"/>
    </row>
    <row r="147" spans="1:10" x14ac:dyDescent="0.15">
      <c r="A147" s="105"/>
      <c r="B147" s="106"/>
      <c r="C147" s="107"/>
      <c r="D147" s="108"/>
      <c r="E147" s="108"/>
      <c r="F147" s="108"/>
      <c r="G147" s="108"/>
      <c r="H147" s="108"/>
      <c r="I147" s="109"/>
      <c r="J147" s="109"/>
    </row>
    <row r="148" spans="1:10" x14ac:dyDescent="0.15">
      <c r="A148" s="105"/>
      <c r="B148" s="106"/>
      <c r="C148" s="107"/>
      <c r="D148" s="108"/>
      <c r="E148" s="108"/>
      <c r="F148" s="108"/>
      <c r="G148" s="108"/>
      <c r="H148" s="108"/>
      <c r="I148" s="109"/>
      <c r="J148" s="109"/>
    </row>
    <row r="149" spans="1:10" x14ac:dyDescent="0.15">
      <c r="A149" s="105"/>
      <c r="B149" s="106"/>
      <c r="C149" s="107"/>
      <c r="D149" s="108"/>
      <c r="E149" s="108"/>
      <c r="F149" s="108"/>
      <c r="G149" s="108"/>
      <c r="H149" s="108"/>
      <c r="I149" s="109"/>
      <c r="J149" s="109"/>
    </row>
    <row r="150" spans="1:10" x14ac:dyDescent="0.15">
      <c r="A150" s="105"/>
      <c r="B150" s="106"/>
      <c r="C150" s="107"/>
      <c r="D150" s="108"/>
      <c r="E150" s="108"/>
      <c r="F150" s="108"/>
      <c r="G150" s="108"/>
      <c r="H150" s="108"/>
      <c r="I150" s="109"/>
      <c r="J150" s="109"/>
    </row>
    <row r="151" spans="1:10" x14ac:dyDescent="0.15">
      <c r="A151" s="105"/>
      <c r="B151" s="106"/>
      <c r="C151" s="107"/>
      <c r="D151" s="108"/>
      <c r="E151" s="108"/>
      <c r="F151" s="108"/>
      <c r="G151" s="108"/>
      <c r="H151" s="108"/>
      <c r="I151" s="109"/>
      <c r="J151" s="109"/>
    </row>
    <row r="152" spans="1:10" x14ac:dyDescent="0.15">
      <c r="A152" s="105"/>
      <c r="B152" s="106"/>
      <c r="C152" s="107"/>
      <c r="D152" s="108"/>
      <c r="E152" s="108"/>
      <c r="F152" s="108"/>
      <c r="G152" s="108"/>
      <c r="H152" s="108"/>
      <c r="I152" s="109"/>
      <c r="J152" s="109"/>
    </row>
    <row r="153" spans="1:10" x14ac:dyDescent="0.15">
      <c r="A153" s="105"/>
      <c r="B153" s="106"/>
      <c r="C153" s="107"/>
      <c r="D153" s="108"/>
      <c r="E153" s="108"/>
      <c r="F153" s="108"/>
      <c r="G153" s="108"/>
      <c r="H153" s="108"/>
      <c r="I153" s="109"/>
      <c r="J153" s="109"/>
    </row>
    <row r="154" spans="1:10" x14ac:dyDescent="0.15">
      <c r="A154" s="105"/>
      <c r="B154" s="106"/>
      <c r="C154" s="107"/>
      <c r="D154" s="108"/>
      <c r="E154" s="108"/>
      <c r="F154" s="108"/>
      <c r="G154" s="108"/>
      <c r="H154" s="108"/>
      <c r="I154" s="109"/>
      <c r="J154" s="109"/>
    </row>
    <row r="155" spans="1:10" x14ac:dyDescent="0.15">
      <c r="A155" s="105"/>
      <c r="B155" s="106"/>
      <c r="C155" s="107"/>
      <c r="D155" s="108"/>
      <c r="E155" s="108"/>
      <c r="F155" s="108"/>
      <c r="G155" s="108"/>
      <c r="H155" s="108"/>
      <c r="I155" s="109"/>
      <c r="J155" s="109"/>
    </row>
    <row r="156" spans="1:10" x14ac:dyDescent="0.15">
      <c r="A156" s="105"/>
      <c r="B156" s="106"/>
      <c r="C156" s="107"/>
      <c r="D156" s="108"/>
      <c r="E156" s="108"/>
      <c r="F156" s="108"/>
      <c r="G156" s="108"/>
      <c r="H156" s="108"/>
      <c r="I156" s="109"/>
      <c r="J156" s="109"/>
    </row>
    <row r="157" spans="1:10" x14ac:dyDescent="0.15">
      <c r="A157" s="105"/>
      <c r="B157" s="106"/>
      <c r="C157" s="107"/>
      <c r="D157" s="108"/>
      <c r="E157" s="108"/>
      <c r="F157" s="108"/>
      <c r="G157" s="108"/>
      <c r="H157" s="108"/>
      <c r="I157" s="109"/>
      <c r="J157" s="109"/>
    </row>
    <row r="158" spans="1:10" x14ac:dyDescent="0.15">
      <c r="A158" s="105"/>
      <c r="B158" s="106"/>
      <c r="C158" s="107"/>
      <c r="D158" s="108"/>
      <c r="E158" s="108"/>
      <c r="F158" s="108"/>
      <c r="G158" s="108"/>
      <c r="H158" s="108"/>
      <c r="I158" s="109"/>
      <c r="J158" s="109"/>
    </row>
    <row r="159" spans="1:10" x14ac:dyDescent="0.15">
      <c r="A159" s="105"/>
      <c r="B159" s="106"/>
      <c r="C159" s="107"/>
      <c r="D159" s="108"/>
      <c r="E159" s="108"/>
      <c r="F159" s="108"/>
      <c r="G159" s="108"/>
      <c r="H159" s="108"/>
      <c r="I159" s="109"/>
      <c r="J159" s="109"/>
    </row>
    <row r="160" spans="1:10" x14ac:dyDescent="0.15">
      <c r="A160" s="105"/>
      <c r="B160" s="106"/>
      <c r="C160" s="107"/>
      <c r="D160" s="108"/>
      <c r="E160" s="108"/>
      <c r="F160" s="108"/>
      <c r="G160" s="108"/>
      <c r="H160" s="108"/>
      <c r="I160" s="109"/>
      <c r="J160" s="109"/>
    </row>
    <row r="161" spans="1:10" x14ac:dyDescent="0.15">
      <c r="A161" s="105"/>
      <c r="B161" s="106"/>
      <c r="C161" s="107"/>
      <c r="D161" s="108"/>
      <c r="E161" s="108"/>
      <c r="F161" s="108"/>
      <c r="G161" s="108"/>
      <c r="H161" s="108"/>
      <c r="I161" s="109"/>
      <c r="J161" s="109"/>
    </row>
    <row r="162" spans="1:10" x14ac:dyDescent="0.15">
      <c r="A162" s="105"/>
      <c r="B162" s="106"/>
      <c r="C162" s="107"/>
      <c r="D162" s="108"/>
      <c r="E162" s="108"/>
      <c r="F162" s="108"/>
      <c r="G162" s="108"/>
      <c r="H162" s="108"/>
      <c r="I162" s="109"/>
      <c r="J162" s="109"/>
    </row>
    <row r="163" spans="1:10" x14ac:dyDescent="0.15">
      <c r="A163" s="105"/>
      <c r="B163" s="106"/>
      <c r="C163" s="107"/>
      <c r="D163" s="108"/>
      <c r="E163" s="108"/>
      <c r="F163" s="108"/>
      <c r="G163" s="108"/>
      <c r="H163" s="108"/>
      <c r="I163" s="109"/>
      <c r="J163" s="109"/>
    </row>
    <row r="164" spans="1:10" x14ac:dyDescent="0.15">
      <c r="A164" s="105"/>
      <c r="B164" s="106"/>
      <c r="C164" s="107"/>
      <c r="D164" s="108"/>
      <c r="E164" s="108"/>
      <c r="F164" s="108"/>
      <c r="G164" s="108"/>
      <c r="H164" s="108"/>
      <c r="I164" s="109"/>
      <c r="J164" s="109"/>
    </row>
    <row r="165" spans="1:10" x14ac:dyDescent="0.15">
      <c r="A165" s="105"/>
      <c r="B165" s="106"/>
      <c r="C165" s="107"/>
      <c r="D165" s="108"/>
      <c r="E165" s="108"/>
      <c r="F165" s="108"/>
      <c r="G165" s="108"/>
      <c r="H165" s="108"/>
      <c r="I165" s="109"/>
      <c r="J165" s="109"/>
    </row>
    <row r="166" spans="1:10" x14ac:dyDescent="0.15">
      <c r="A166" s="105"/>
      <c r="B166" s="106"/>
      <c r="C166" s="107"/>
      <c r="D166" s="108"/>
      <c r="E166" s="108"/>
      <c r="F166" s="108"/>
      <c r="G166" s="108"/>
      <c r="H166" s="108"/>
      <c r="I166" s="109"/>
      <c r="J166" s="109"/>
    </row>
    <row r="167" spans="1:10" x14ac:dyDescent="0.15">
      <c r="A167" s="105"/>
      <c r="B167" s="106"/>
      <c r="C167" s="107"/>
      <c r="D167" s="108"/>
      <c r="E167" s="108"/>
      <c r="F167" s="108"/>
      <c r="G167" s="108"/>
      <c r="H167" s="108"/>
      <c r="I167" s="109"/>
      <c r="J167" s="109"/>
    </row>
    <row r="168" spans="1:10" x14ac:dyDescent="0.15">
      <c r="A168" s="105"/>
      <c r="B168" s="106"/>
      <c r="C168" s="107"/>
      <c r="D168" s="108"/>
      <c r="E168" s="108"/>
      <c r="F168" s="108"/>
      <c r="G168" s="108"/>
      <c r="H168" s="108"/>
      <c r="I168" s="109"/>
      <c r="J168" s="109"/>
    </row>
    <row r="169" spans="1:10" x14ac:dyDescent="0.15">
      <c r="A169" s="105"/>
      <c r="B169" s="106"/>
      <c r="C169" s="107"/>
      <c r="D169" s="108"/>
      <c r="E169" s="108"/>
      <c r="F169" s="108"/>
      <c r="G169" s="108"/>
      <c r="H169" s="108"/>
      <c r="I169" s="109"/>
      <c r="J169" s="109"/>
    </row>
    <row r="170" spans="1:10" x14ac:dyDescent="0.15">
      <c r="A170" s="105"/>
      <c r="B170" s="106"/>
      <c r="C170" s="107"/>
      <c r="D170" s="108"/>
      <c r="E170" s="108"/>
      <c r="F170" s="108"/>
      <c r="G170" s="108"/>
      <c r="H170" s="108"/>
      <c r="I170" s="109"/>
      <c r="J170" s="109"/>
    </row>
    <row r="171" spans="1:10" x14ac:dyDescent="0.15">
      <c r="A171" s="105"/>
      <c r="B171" s="106"/>
      <c r="C171" s="107"/>
      <c r="D171" s="108"/>
      <c r="E171" s="108"/>
      <c r="F171" s="108"/>
      <c r="G171" s="108"/>
      <c r="H171" s="108"/>
      <c r="I171" s="109"/>
      <c r="J171" s="109"/>
    </row>
    <row r="172" spans="1:10" x14ac:dyDescent="0.15">
      <c r="A172" s="105"/>
      <c r="B172" s="106"/>
      <c r="C172" s="107"/>
      <c r="D172" s="108"/>
      <c r="E172" s="108"/>
      <c r="F172" s="108"/>
      <c r="G172" s="108"/>
      <c r="H172" s="108"/>
      <c r="I172" s="109"/>
      <c r="J172" s="109"/>
    </row>
    <row r="173" spans="1:10" x14ac:dyDescent="0.15">
      <c r="A173" s="105"/>
      <c r="B173" s="106"/>
      <c r="C173" s="107"/>
      <c r="D173" s="108"/>
      <c r="E173" s="108"/>
      <c r="F173" s="108"/>
      <c r="G173" s="108"/>
      <c r="H173" s="108"/>
      <c r="I173" s="109"/>
      <c r="J173" s="109"/>
    </row>
    <row r="174" spans="1:10" x14ac:dyDescent="0.15">
      <c r="A174" s="105"/>
      <c r="B174" s="106"/>
      <c r="C174" s="107"/>
      <c r="D174" s="108"/>
      <c r="E174" s="108"/>
      <c r="F174" s="108"/>
      <c r="G174" s="108"/>
      <c r="H174" s="108"/>
      <c r="I174" s="109"/>
      <c r="J174" s="109"/>
    </row>
    <row r="175" spans="1:10" x14ac:dyDescent="0.15">
      <c r="A175" s="105"/>
      <c r="B175" s="106"/>
      <c r="C175" s="107"/>
      <c r="D175" s="108"/>
      <c r="E175" s="108"/>
      <c r="F175" s="108"/>
      <c r="G175" s="108"/>
      <c r="H175" s="108"/>
      <c r="I175" s="109"/>
      <c r="J175" s="109"/>
    </row>
    <row r="176" spans="1:10" x14ac:dyDescent="0.15">
      <c r="A176" s="105"/>
      <c r="B176" s="106"/>
      <c r="C176" s="107"/>
      <c r="D176" s="108"/>
      <c r="E176" s="108"/>
      <c r="F176" s="108"/>
      <c r="G176" s="108"/>
      <c r="H176" s="108"/>
      <c r="I176" s="109"/>
      <c r="J176" s="109"/>
    </row>
    <row r="177" spans="1:10" x14ac:dyDescent="0.15">
      <c r="A177" s="105"/>
      <c r="B177" s="106"/>
      <c r="C177" s="107"/>
      <c r="D177" s="108"/>
      <c r="E177" s="108"/>
      <c r="F177" s="108"/>
      <c r="G177" s="108"/>
      <c r="H177" s="108"/>
      <c r="I177" s="109"/>
      <c r="J177" s="109"/>
    </row>
    <row r="178" spans="1:10" x14ac:dyDescent="0.15">
      <c r="A178" s="105"/>
      <c r="B178" s="106"/>
      <c r="C178" s="107"/>
      <c r="D178" s="108"/>
      <c r="E178" s="108"/>
      <c r="F178" s="108"/>
      <c r="G178" s="108"/>
      <c r="H178" s="108"/>
      <c r="I178" s="109"/>
      <c r="J178" s="109"/>
    </row>
    <row r="179" spans="1:10" x14ac:dyDescent="0.15">
      <c r="A179" s="105"/>
      <c r="B179" s="106"/>
      <c r="C179" s="107"/>
      <c r="D179" s="108"/>
      <c r="E179" s="108"/>
      <c r="F179" s="108"/>
      <c r="G179" s="108"/>
      <c r="H179" s="108"/>
      <c r="I179" s="109"/>
      <c r="J179" s="109"/>
    </row>
    <row r="180" spans="1:10" x14ac:dyDescent="0.15">
      <c r="A180" s="105"/>
      <c r="B180" s="106"/>
      <c r="C180" s="107"/>
      <c r="D180" s="108"/>
      <c r="E180" s="108"/>
      <c r="F180" s="108"/>
      <c r="G180" s="108"/>
      <c r="H180" s="108"/>
      <c r="I180" s="109"/>
      <c r="J180" s="109"/>
    </row>
    <row r="181" spans="1:10" x14ac:dyDescent="0.15">
      <c r="A181" s="105"/>
      <c r="B181" s="106"/>
      <c r="C181" s="107"/>
      <c r="D181" s="108"/>
      <c r="E181" s="108"/>
      <c r="F181" s="108"/>
      <c r="G181" s="108"/>
      <c r="H181" s="108"/>
      <c r="I181" s="109"/>
      <c r="J181" s="109"/>
    </row>
    <row r="182" spans="1:10" x14ac:dyDescent="0.15">
      <c r="A182" s="105"/>
      <c r="B182" s="106"/>
      <c r="C182" s="107"/>
      <c r="D182" s="108"/>
      <c r="E182" s="108"/>
      <c r="F182" s="108"/>
      <c r="G182" s="108"/>
      <c r="H182" s="108"/>
      <c r="I182" s="109"/>
      <c r="J182" s="109"/>
    </row>
    <row r="183" spans="1:10" x14ac:dyDescent="0.15">
      <c r="A183" s="105"/>
      <c r="B183" s="106"/>
      <c r="C183" s="107"/>
      <c r="D183" s="108"/>
      <c r="E183" s="108"/>
      <c r="F183" s="108"/>
      <c r="G183" s="108"/>
      <c r="H183" s="108"/>
      <c r="I183" s="109"/>
      <c r="J183" s="109"/>
    </row>
    <row r="184" spans="1:10" x14ac:dyDescent="0.15">
      <c r="A184" s="105"/>
      <c r="B184" s="106"/>
      <c r="C184" s="107"/>
      <c r="D184" s="108"/>
      <c r="E184" s="108"/>
      <c r="F184" s="108"/>
      <c r="G184" s="108"/>
      <c r="H184" s="108"/>
      <c r="I184" s="109"/>
      <c r="J184" s="109"/>
    </row>
    <row r="185" spans="1:10" x14ac:dyDescent="0.15">
      <c r="A185" s="105"/>
      <c r="B185" s="106"/>
      <c r="C185" s="107"/>
      <c r="D185" s="108"/>
      <c r="E185" s="108"/>
      <c r="F185" s="108"/>
      <c r="G185" s="108"/>
      <c r="H185" s="108"/>
      <c r="I185" s="109"/>
      <c r="J185" s="109"/>
    </row>
    <row r="186" spans="1:10" x14ac:dyDescent="0.15">
      <c r="A186" s="105"/>
      <c r="B186" s="106"/>
      <c r="C186" s="107"/>
      <c r="D186" s="108"/>
      <c r="E186" s="108"/>
      <c r="F186" s="108"/>
      <c r="G186" s="108"/>
      <c r="H186" s="108"/>
      <c r="I186" s="109"/>
      <c r="J186" s="109"/>
    </row>
    <row r="187" spans="1:10" x14ac:dyDescent="0.15">
      <c r="A187" s="105"/>
      <c r="B187" s="106"/>
      <c r="C187" s="107"/>
      <c r="D187" s="108"/>
      <c r="E187" s="108"/>
      <c r="F187" s="108"/>
      <c r="G187" s="108"/>
      <c r="H187" s="108"/>
      <c r="I187" s="109"/>
      <c r="J187" s="109"/>
    </row>
    <row r="188" spans="1:10" x14ac:dyDescent="0.15">
      <c r="A188" s="105"/>
      <c r="B188" s="106"/>
      <c r="C188" s="107"/>
      <c r="D188" s="108"/>
      <c r="E188" s="108"/>
      <c r="F188" s="108"/>
      <c r="G188" s="108"/>
      <c r="H188" s="108"/>
      <c r="I188" s="109"/>
      <c r="J188" s="109"/>
    </row>
    <row r="189" spans="1:10" x14ac:dyDescent="0.15">
      <c r="A189" s="105"/>
      <c r="B189" s="106"/>
      <c r="C189" s="107"/>
      <c r="D189" s="108"/>
      <c r="E189" s="108"/>
      <c r="F189" s="108"/>
      <c r="G189" s="108"/>
      <c r="H189" s="108"/>
      <c r="I189" s="109"/>
      <c r="J189" s="109"/>
    </row>
    <row r="190" spans="1:10" x14ac:dyDescent="0.15">
      <c r="A190" s="105"/>
      <c r="B190" s="106"/>
      <c r="C190" s="107"/>
      <c r="D190" s="108"/>
      <c r="E190" s="108"/>
      <c r="F190" s="108"/>
      <c r="G190" s="108"/>
      <c r="H190" s="108"/>
      <c r="I190" s="109"/>
      <c r="J190" s="109"/>
    </row>
    <row r="191" spans="1:10" x14ac:dyDescent="0.15">
      <c r="A191" s="105"/>
      <c r="B191" s="106"/>
      <c r="C191" s="107"/>
      <c r="D191" s="108"/>
      <c r="E191" s="108"/>
      <c r="F191" s="108"/>
      <c r="G191" s="108"/>
      <c r="H191" s="108"/>
      <c r="I191" s="109"/>
      <c r="J191" s="109"/>
    </row>
    <row r="192" spans="1:10" x14ac:dyDescent="0.15">
      <c r="A192" s="105"/>
      <c r="B192" s="106"/>
      <c r="C192" s="107"/>
      <c r="D192" s="108"/>
      <c r="E192" s="108"/>
      <c r="F192" s="108"/>
      <c r="G192" s="108"/>
      <c r="H192" s="108"/>
      <c r="I192" s="109"/>
      <c r="J192" s="109"/>
    </row>
    <row r="193" spans="1:10" x14ac:dyDescent="0.15">
      <c r="A193" s="105"/>
      <c r="B193" s="106"/>
      <c r="C193" s="107"/>
      <c r="D193" s="108"/>
      <c r="E193" s="108"/>
      <c r="F193" s="108"/>
      <c r="G193" s="108"/>
      <c r="H193" s="108"/>
      <c r="I193" s="109"/>
      <c r="J193" s="109"/>
    </row>
    <row r="194" spans="1:10" x14ac:dyDescent="0.15">
      <c r="A194" s="105"/>
      <c r="B194" s="106"/>
      <c r="C194" s="107"/>
      <c r="D194" s="108"/>
      <c r="E194" s="108"/>
      <c r="F194" s="108"/>
      <c r="G194" s="108"/>
      <c r="H194" s="108"/>
      <c r="I194" s="109"/>
      <c r="J194" s="109"/>
    </row>
    <row r="195" spans="1:10" x14ac:dyDescent="0.15">
      <c r="A195" s="105"/>
      <c r="B195" s="106"/>
      <c r="C195" s="107"/>
      <c r="D195" s="108"/>
      <c r="E195" s="108"/>
      <c r="F195" s="108"/>
      <c r="G195" s="108"/>
      <c r="H195" s="108"/>
      <c r="I195" s="109"/>
      <c r="J195" s="109"/>
    </row>
    <row r="196" spans="1:10" x14ac:dyDescent="0.15">
      <c r="A196" s="105"/>
      <c r="B196" s="106"/>
      <c r="C196" s="107"/>
      <c r="D196" s="108"/>
      <c r="E196" s="108"/>
      <c r="F196" s="108"/>
      <c r="G196" s="108"/>
      <c r="H196" s="108"/>
      <c r="I196" s="109"/>
      <c r="J196" s="109"/>
    </row>
    <row r="197" spans="1:10" x14ac:dyDescent="0.15">
      <c r="A197" s="105"/>
      <c r="B197" s="106"/>
      <c r="C197" s="107"/>
      <c r="D197" s="108"/>
      <c r="E197" s="108"/>
      <c r="F197" s="108"/>
      <c r="G197" s="108"/>
      <c r="H197" s="108"/>
      <c r="I197" s="109"/>
      <c r="J197" s="109"/>
    </row>
    <row r="198" spans="1:10" x14ac:dyDescent="0.15">
      <c r="A198" s="105"/>
      <c r="B198" s="106"/>
      <c r="C198" s="107"/>
      <c r="D198" s="108"/>
      <c r="E198" s="108"/>
      <c r="F198" s="108"/>
      <c r="G198" s="108"/>
      <c r="H198" s="108"/>
      <c r="I198" s="109"/>
      <c r="J198" s="109"/>
    </row>
    <row r="199" spans="1:10" x14ac:dyDescent="0.15">
      <c r="A199" s="105"/>
      <c r="B199" s="106"/>
      <c r="C199" s="107"/>
      <c r="D199" s="108"/>
      <c r="E199" s="108"/>
      <c r="F199" s="108"/>
      <c r="G199" s="108"/>
      <c r="H199" s="108"/>
      <c r="I199" s="109"/>
      <c r="J199" s="109"/>
    </row>
    <row r="200" spans="1:10" x14ac:dyDescent="0.15">
      <c r="A200" s="105"/>
      <c r="B200" s="106"/>
      <c r="C200" s="107"/>
      <c r="D200" s="108"/>
      <c r="E200" s="108"/>
      <c r="F200" s="108"/>
      <c r="G200" s="108"/>
      <c r="H200" s="108"/>
      <c r="I200" s="109"/>
      <c r="J200" s="109"/>
    </row>
    <row r="201" spans="1:10" x14ac:dyDescent="0.15">
      <c r="A201" s="105"/>
      <c r="B201" s="106"/>
      <c r="C201" s="107"/>
      <c r="D201" s="108"/>
      <c r="E201" s="108"/>
      <c r="F201" s="108"/>
      <c r="G201" s="108"/>
      <c r="H201" s="108"/>
      <c r="I201" s="109"/>
      <c r="J201" s="109"/>
    </row>
    <row r="202" spans="1:10" x14ac:dyDescent="0.15">
      <c r="A202" s="105"/>
      <c r="B202" s="106"/>
      <c r="C202" s="107"/>
      <c r="D202" s="108"/>
      <c r="E202" s="108"/>
      <c r="F202" s="108"/>
      <c r="G202" s="108"/>
      <c r="H202" s="108"/>
      <c r="I202" s="109"/>
      <c r="J202" s="109"/>
    </row>
    <row r="203" spans="1:10" x14ac:dyDescent="0.15">
      <c r="A203" s="105"/>
      <c r="B203" s="106"/>
      <c r="C203" s="107"/>
      <c r="D203" s="108"/>
      <c r="E203" s="108"/>
      <c r="F203" s="108"/>
      <c r="G203" s="108"/>
      <c r="H203" s="108"/>
      <c r="I203" s="109"/>
      <c r="J203" s="109"/>
    </row>
    <row r="204" spans="1:10" x14ac:dyDescent="0.15">
      <c r="A204" s="105"/>
      <c r="B204" s="106"/>
      <c r="C204" s="107"/>
      <c r="D204" s="108"/>
      <c r="E204" s="108"/>
      <c r="F204" s="108"/>
      <c r="G204" s="108"/>
      <c r="H204" s="108"/>
      <c r="I204" s="109"/>
      <c r="J204" s="109"/>
    </row>
    <row r="205" spans="1:10" x14ac:dyDescent="0.15">
      <c r="A205" s="105"/>
      <c r="B205" s="106"/>
      <c r="C205" s="107"/>
      <c r="D205" s="108"/>
      <c r="E205" s="108"/>
      <c r="F205" s="108"/>
      <c r="G205" s="108"/>
      <c r="H205" s="108"/>
      <c r="I205" s="109"/>
      <c r="J205" s="109"/>
    </row>
    <row r="206" spans="1:10" x14ac:dyDescent="0.15">
      <c r="A206" s="105"/>
      <c r="B206" s="106"/>
      <c r="C206" s="107"/>
      <c r="D206" s="108"/>
      <c r="E206" s="108"/>
      <c r="F206" s="108"/>
      <c r="G206" s="108"/>
      <c r="H206" s="108"/>
      <c r="I206" s="109"/>
      <c r="J206" s="109"/>
    </row>
    <row r="207" spans="1:10" x14ac:dyDescent="0.15">
      <c r="A207" s="105"/>
      <c r="B207" s="106"/>
      <c r="C207" s="107"/>
      <c r="D207" s="108"/>
      <c r="E207" s="108"/>
      <c r="F207" s="108"/>
      <c r="G207" s="108"/>
      <c r="H207" s="108"/>
      <c r="I207" s="109"/>
      <c r="J207" s="109"/>
    </row>
    <row r="208" spans="1:10" x14ac:dyDescent="0.15">
      <c r="A208" s="105"/>
      <c r="B208" s="106"/>
      <c r="C208" s="107"/>
      <c r="D208" s="108"/>
      <c r="E208" s="108"/>
      <c r="F208" s="108"/>
      <c r="G208" s="108"/>
      <c r="H208" s="108"/>
      <c r="I208" s="109"/>
      <c r="J208" s="109"/>
    </row>
    <row r="209" spans="1:10" x14ac:dyDescent="0.15">
      <c r="A209" s="105"/>
      <c r="B209" s="106"/>
      <c r="C209" s="107"/>
      <c r="D209" s="108"/>
      <c r="E209" s="108"/>
      <c r="F209" s="108"/>
      <c r="G209" s="108"/>
      <c r="H209" s="108"/>
      <c r="I209" s="109"/>
      <c r="J209" s="109"/>
    </row>
    <row r="210" spans="1:10" x14ac:dyDescent="0.15">
      <c r="A210" s="105"/>
      <c r="B210" s="106"/>
      <c r="C210" s="107"/>
      <c r="D210" s="108"/>
      <c r="E210" s="108"/>
      <c r="F210" s="108"/>
      <c r="G210" s="108"/>
      <c r="H210" s="108"/>
      <c r="I210" s="109"/>
      <c r="J210" s="109"/>
    </row>
    <row r="211" spans="1:10" x14ac:dyDescent="0.15">
      <c r="A211" s="105"/>
      <c r="B211" s="106"/>
      <c r="C211" s="107"/>
      <c r="D211" s="108"/>
      <c r="E211" s="108"/>
      <c r="F211" s="108"/>
      <c r="G211" s="108"/>
      <c r="H211" s="108"/>
      <c r="I211" s="209"/>
      <c r="J211" s="209"/>
    </row>
    <row r="212" spans="1:10" x14ac:dyDescent="0.15">
      <c r="A212" s="105"/>
      <c r="B212" s="106"/>
      <c r="C212" s="107"/>
      <c r="D212" s="108"/>
      <c r="E212" s="108"/>
      <c r="F212" s="108"/>
      <c r="G212" s="108"/>
      <c r="H212" s="108"/>
      <c r="I212" s="209"/>
      <c r="J212" s="209"/>
    </row>
    <row r="213" spans="1:10" x14ac:dyDescent="0.15">
      <c r="A213" s="105"/>
      <c r="B213" s="106"/>
      <c r="C213" s="107"/>
      <c r="D213" s="108"/>
      <c r="E213" s="108"/>
      <c r="F213" s="108"/>
      <c r="G213" s="108"/>
      <c r="H213" s="108"/>
      <c r="I213" s="209"/>
      <c r="J213" s="209"/>
    </row>
    <row r="214" spans="1:10" x14ac:dyDescent="0.15">
      <c r="A214" s="105"/>
      <c r="B214" s="106"/>
      <c r="C214" s="107"/>
      <c r="D214" s="108"/>
      <c r="E214" s="108"/>
      <c r="F214" s="108"/>
      <c r="G214" s="108"/>
      <c r="H214" s="108"/>
      <c r="I214" s="209"/>
      <c r="J214" s="209"/>
    </row>
    <row r="215" spans="1:10" x14ac:dyDescent="0.15">
      <c r="A215" s="105"/>
      <c r="B215" s="106"/>
      <c r="C215" s="107"/>
      <c r="D215" s="108"/>
      <c r="E215" s="108"/>
      <c r="F215" s="108"/>
      <c r="G215" s="108"/>
      <c r="H215" s="108"/>
      <c r="I215" s="209"/>
      <c r="J215" s="209"/>
    </row>
    <row r="216" spans="1:10" x14ac:dyDescent="0.15">
      <c r="A216" s="105"/>
      <c r="B216" s="106"/>
      <c r="C216" s="107"/>
      <c r="D216" s="108"/>
      <c r="E216" s="108"/>
      <c r="F216" s="108"/>
      <c r="G216" s="108"/>
      <c r="H216" s="108"/>
      <c r="I216" s="209"/>
      <c r="J216" s="209"/>
    </row>
    <row r="217" spans="1:10" x14ac:dyDescent="0.15">
      <c r="A217" s="105"/>
      <c r="B217" s="106"/>
      <c r="C217" s="107"/>
      <c r="D217" s="108"/>
      <c r="E217" s="108"/>
      <c r="F217" s="108"/>
      <c r="G217" s="108"/>
      <c r="H217" s="108"/>
      <c r="I217" s="209"/>
      <c r="J217" s="209"/>
    </row>
    <row r="218" spans="1:10" x14ac:dyDescent="0.15">
      <c r="A218" s="105"/>
      <c r="B218" s="106"/>
      <c r="C218" s="107"/>
      <c r="D218" s="108"/>
      <c r="E218" s="108"/>
      <c r="F218" s="108"/>
      <c r="G218" s="108"/>
      <c r="H218" s="108"/>
      <c r="I218" s="209"/>
      <c r="J218" s="209"/>
    </row>
    <row r="219" spans="1:10" x14ac:dyDescent="0.15">
      <c r="A219" s="105"/>
      <c r="B219" s="106"/>
      <c r="C219" s="107"/>
      <c r="D219" s="108"/>
      <c r="E219" s="108"/>
      <c r="F219" s="108"/>
      <c r="G219" s="108"/>
      <c r="H219" s="108"/>
      <c r="I219" s="209"/>
      <c r="J219" s="209"/>
    </row>
    <row r="220" spans="1:10" x14ac:dyDescent="0.15">
      <c r="A220" s="105"/>
      <c r="B220" s="106"/>
      <c r="C220" s="107"/>
      <c r="D220" s="108"/>
      <c r="E220" s="108"/>
      <c r="F220" s="108"/>
      <c r="G220" s="108"/>
      <c r="H220" s="108"/>
      <c r="I220" s="209"/>
      <c r="J220" s="209"/>
    </row>
    <row r="221" spans="1:10" x14ac:dyDescent="0.15">
      <c r="A221" s="105"/>
      <c r="B221" s="106"/>
      <c r="C221" s="107"/>
      <c r="D221" s="108"/>
      <c r="E221" s="108"/>
      <c r="F221" s="108"/>
      <c r="G221" s="108"/>
      <c r="H221" s="108"/>
      <c r="I221" s="209"/>
      <c r="J221" s="209"/>
    </row>
    <row r="222" spans="1:10" x14ac:dyDescent="0.15">
      <c r="A222" s="105"/>
      <c r="B222" s="106"/>
      <c r="C222" s="107"/>
      <c r="D222" s="108"/>
      <c r="E222" s="108"/>
      <c r="F222" s="108"/>
      <c r="G222" s="108"/>
      <c r="H222" s="108"/>
      <c r="I222" s="209"/>
      <c r="J222" s="209"/>
    </row>
    <row r="223" spans="1:10" x14ac:dyDescent="0.15">
      <c r="A223" s="105"/>
      <c r="B223" s="106"/>
      <c r="C223" s="107"/>
      <c r="D223" s="108"/>
      <c r="E223" s="108"/>
      <c r="F223" s="108"/>
      <c r="G223" s="108"/>
      <c r="H223" s="108"/>
      <c r="I223" s="209"/>
      <c r="J223" s="209"/>
    </row>
    <row r="224" spans="1:10" x14ac:dyDescent="0.15">
      <c r="A224" s="105"/>
      <c r="B224" s="106"/>
      <c r="C224" s="107"/>
      <c r="D224" s="108"/>
      <c r="E224" s="108"/>
      <c r="F224" s="108"/>
      <c r="G224" s="108"/>
      <c r="H224" s="108"/>
      <c r="I224" s="209"/>
      <c r="J224" s="209"/>
    </row>
    <row r="225" spans="1:10" x14ac:dyDescent="0.15">
      <c r="A225" s="105"/>
      <c r="B225" s="106"/>
      <c r="C225" s="107"/>
      <c r="D225" s="108"/>
      <c r="E225" s="108"/>
      <c r="F225" s="108"/>
      <c r="G225" s="108"/>
      <c r="H225" s="108"/>
      <c r="I225" s="209"/>
      <c r="J225" s="209"/>
    </row>
    <row r="226" spans="1:10" x14ac:dyDescent="0.15">
      <c r="A226" s="105"/>
      <c r="B226" s="106"/>
      <c r="C226" s="107"/>
      <c r="D226" s="108"/>
      <c r="E226" s="108"/>
      <c r="F226" s="108"/>
      <c r="G226" s="108"/>
      <c r="H226" s="108"/>
      <c r="I226" s="209"/>
      <c r="J226" s="209"/>
    </row>
    <row r="227" spans="1:10" x14ac:dyDescent="0.15">
      <c r="A227" s="105"/>
      <c r="B227" s="106"/>
      <c r="C227" s="107"/>
      <c r="D227" s="108"/>
      <c r="E227" s="108"/>
      <c r="F227" s="108"/>
      <c r="G227" s="108"/>
      <c r="H227" s="108"/>
      <c r="I227" s="209"/>
      <c r="J227" s="209"/>
    </row>
    <row r="228" spans="1:10" x14ac:dyDescent="0.15">
      <c r="A228" s="105"/>
      <c r="B228" s="106"/>
      <c r="C228" s="107"/>
      <c r="D228" s="108"/>
      <c r="E228" s="108"/>
      <c r="F228" s="108"/>
      <c r="G228" s="108"/>
      <c r="H228" s="108"/>
      <c r="I228" s="209"/>
      <c r="J228" s="209"/>
    </row>
    <row r="229" spans="1:10" x14ac:dyDescent="0.15">
      <c r="A229" s="105"/>
      <c r="B229" s="106"/>
      <c r="C229" s="107"/>
      <c r="D229" s="108"/>
      <c r="E229" s="108"/>
      <c r="F229" s="108"/>
      <c r="G229" s="108"/>
      <c r="H229" s="108"/>
      <c r="I229" s="209"/>
      <c r="J229" s="209"/>
    </row>
    <row r="230" spans="1:10" x14ac:dyDescent="0.15">
      <c r="A230" s="105"/>
      <c r="B230" s="106"/>
      <c r="C230" s="107"/>
      <c r="D230" s="108"/>
      <c r="E230" s="108"/>
      <c r="F230" s="108"/>
      <c r="G230" s="108"/>
      <c r="H230" s="108"/>
      <c r="I230" s="209"/>
      <c r="J230" s="209"/>
    </row>
    <row r="231" spans="1:10" x14ac:dyDescent="0.15">
      <c r="A231" s="105"/>
      <c r="B231" s="106"/>
      <c r="C231" s="107"/>
      <c r="D231" s="108"/>
      <c r="E231" s="108"/>
      <c r="F231" s="108"/>
      <c r="G231" s="108"/>
      <c r="H231" s="108"/>
      <c r="I231" s="209"/>
      <c r="J231" s="209"/>
    </row>
    <row r="232" spans="1:10" x14ac:dyDescent="0.15">
      <c r="A232" s="105"/>
      <c r="B232" s="106"/>
      <c r="C232" s="107"/>
      <c r="D232" s="108"/>
      <c r="E232" s="108"/>
      <c r="F232" s="108"/>
      <c r="G232" s="108"/>
      <c r="H232" s="108"/>
      <c r="I232" s="209"/>
      <c r="J232" s="209"/>
    </row>
    <row r="233" spans="1:10" x14ac:dyDescent="0.15">
      <c r="A233" s="105"/>
      <c r="B233" s="106"/>
      <c r="C233" s="107"/>
      <c r="D233" s="108"/>
      <c r="E233" s="108"/>
      <c r="F233" s="108"/>
      <c r="G233" s="108"/>
      <c r="H233" s="108"/>
      <c r="I233" s="209"/>
      <c r="J233" s="209"/>
    </row>
    <row r="234" spans="1:10" x14ac:dyDescent="0.15">
      <c r="A234" s="105"/>
      <c r="B234" s="106"/>
      <c r="C234" s="107"/>
      <c r="D234" s="108"/>
      <c r="E234" s="108"/>
      <c r="F234" s="108"/>
      <c r="G234" s="108"/>
      <c r="H234" s="108"/>
      <c r="I234" s="209"/>
      <c r="J234" s="209"/>
    </row>
    <row r="235" spans="1:10" x14ac:dyDescent="0.15">
      <c r="A235" s="105"/>
      <c r="B235" s="106"/>
      <c r="C235" s="107"/>
      <c r="D235" s="108"/>
      <c r="E235" s="108"/>
      <c r="F235" s="108"/>
      <c r="G235" s="108"/>
      <c r="H235" s="108"/>
      <c r="I235" s="209"/>
      <c r="J235" s="209"/>
    </row>
    <row r="236" spans="1:10" x14ac:dyDescent="0.15">
      <c r="A236" s="105"/>
      <c r="B236" s="106"/>
      <c r="C236" s="107"/>
      <c r="D236" s="108"/>
      <c r="E236" s="108"/>
      <c r="F236" s="108"/>
      <c r="G236" s="108"/>
      <c r="H236" s="108"/>
      <c r="I236" s="209"/>
      <c r="J236" s="209"/>
    </row>
    <row r="237" spans="1:10" x14ac:dyDescent="0.15">
      <c r="A237" s="105"/>
      <c r="B237" s="106"/>
      <c r="C237" s="107"/>
      <c r="D237" s="108"/>
      <c r="E237" s="108"/>
      <c r="F237" s="108"/>
      <c r="G237" s="108"/>
      <c r="H237" s="108"/>
      <c r="I237" s="209"/>
      <c r="J237" s="209"/>
    </row>
    <row r="238" spans="1:10" x14ac:dyDescent="0.15">
      <c r="A238" s="105"/>
      <c r="B238" s="106"/>
      <c r="C238" s="107"/>
      <c r="D238" s="108"/>
      <c r="E238" s="108"/>
      <c r="F238" s="108"/>
      <c r="G238" s="108"/>
      <c r="H238" s="108"/>
      <c r="I238" s="209"/>
      <c r="J238" s="209"/>
    </row>
    <row r="239" spans="1:10" x14ac:dyDescent="0.15">
      <c r="A239" s="105"/>
      <c r="B239" s="106"/>
      <c r="C239" s="107"/>
      <c r="D239" s="108"/>
      <c r="E239" s="108"/>
      <c r="F239" s="108"/>
      <c r="G239" s="108"/>
      <c r="H239" s="108"/>
      <c r="I239" s="209"/>
      <c r="J239" s="209"/>
    </row>
    <row r="240" spans="1:10" x14ac:dyDescent="0.15">
      <c r="A240" s="105"/>
      <c r="B240" s="106"/>
      <c r="C240" s="107"/>
      <c r="D240" s="108"/>
      <c r="E240" s="108"/>
      <c r="F240" s="108"/>
      <c r="G240" s="108"/>
      <c r="H240" s="108"/>
      <c r="I240" s="209"/>
      <c r="J240" s="209"/>
    </row>
    <row r="241" spans="1:10" x14ac:dyDescent="0.15">
      <c r="A241" s="105"/>
      <c r="B241" s="106"/>
      <c r="C241" s="107"/>
      <c r="D241" s="108"/>
      <c r="E241" s="108"/>
      <c r="F241" s="108"/>
      <c r="G241" s="108"/>
      <c r="H241" s="108"/>
      <c r="I241" s="209"/>
      <c r="J241" s="209"/>
    </row>
    <row r="242" spans="1:10" x14ac:dyDescent="0.15">
      <c r="A242" s="105"/>
      <c r="B242" s="106"/>
      <c r="C242" s="107"/>
      <c r="D242" s="108"/>
      <c r="E242" s="108"/>
      <c r="F242" s="108"/>
      <c r="G242" s="108"/>
      <c r="H242" s="108"/>
      <c r="I242" s="209"/>
      <c r="J242" s="209"/>
    </row>
    <row r="243" spans="1:10" x14ac:dyDescent="0.15">
      <c r="A243" s="105"/>
      <c r="B243" s="106"/>
      <c r="C243" s="107"/>
      <c r="D243" s="108"/>
      <c r="E243" s="108"/>
      <c r="F243" s="108"/>
      <c r="G243" s="108"/>
      <c r="H243" s="108"/>
      <c r="I243" s="209"/>
      <c r="J243" s="209"/>
    </row>
    <row r="244" spans="1:10" x14ac:dyDescent="0.15">
      <c r="A244" s="105"/>
      <c r="B244" s="106"/>
      <c r="C244" s="107"/>
      <c r="D244" s="108"/>
      <c r="E244" s="108"/>
      <c r="F244" s="108"/>
      <c r="G244" s="108"/>
      <c r="H244" s="108"/>
      <c r="I244" s="209"/>
      <c r="J244" s="209"/>
    </row>
    <row r="245" spans="1:10" x14ac:dyDescent="0.15">
      <c r="A245" s="105"/>
      <c r="B245" s="106"/>
      <c r="C245" s="107"/>
      <c r="D245" s="108"/>
      <c r="E245" s="108"/>
      <c r="F245" s="108"/>
      <c r="G245" s="108"/>
      <c r="H245" s="108"/>
      <c r="I245" s="209"/>
      <c r="J245" s="209"/>
    </row>
    <row r="246" spans="1:10" x14ac:dyDescent="0.15">
      <c r="A246" s="105"/>
      <c r="B246" s="106"/>
      <c r="C246" s="107"/>
      <c r="D246" s="108"/>
      <c r="E246" s="108"/>
      <c r="F246" s="108"/>
      <c r="G246" s="108"/>
      <c r="H246" s="108"/>
      <c r="I246" s="209"/>
      <c r="J246" s="209"/>
    </row>
    <row r="247" spans="1:10" x14ac:dyDescent="0.15">
      <c r="A247" s="105"/>
      <c r="B247" s="106"/>
      <c r="C247" s="107"/>
      <c r="D247" s="108"/>
      <c r="E247" s="108"/>
      <c r="F247" s="108"/>
      <c r="G247" s="108"/>
      <c r="H247" s="108"/>
      <c r="I247" s="277"/>
      <c r="J247" s="277"/>
    </row>
    <row r="248" spans="1:10" x14ac:dyDescent="0.15">
      <c r="A248" s="105"/>
      <c r="B248" s="106"/>
      <c r="C248" s="107"/>
      <c r="D248" s="108"/>
      <c r="E248" s="108"/>
      <c r="F248" s="108"/>
      <c r="G248" s="108"/>
      <c r="H248" s="108"/>
      <c r="I248" s="277"/>
      <c r="J248" s="277"/>
    </row>
    <row r="249" spans="1:10" x14ac:dyDescent="0.15">
      <c r="A249" s="105"/>
      <c r="B249" s="106"/>
      <c r="C249" s="107"/>
      <c r="D249" s="108"/>
      <c r="E249" s="108"/>
      <c r="F249" s="108"/>
      <c r="G249" s="108"/>
      <c r="H249" s="108"/>
      <c r="I249" s="277"/>
      <c r="J249" s="277"/>
    </row>
    <row r="250" spans="1:10" x14ac:dyDescent="0.15">
      <c r="A250" s="105"/>
      <c r="B250" s="106"/>
      <c r="C250" s="107"/>
      <c r="D250" s="108"/>
      <c r="E250" s="108"/>
      <c r="F250" s="108"/>
      <c r="G250" s="108"/>
      <c r="H250" s="108"/>
      <c r="I250" s="277"/>
      <c r="J250" s="277"/>
    </row>
    <row r="251" spans="1:10" x14ac:dyDescent="0.15">
      <c r="A251" s="105"/>
      <c r="B251" s="106"/>
      <c r="C251" s="107"/>
      <c r="D251" s="108"/>
      <c r="E251" s="108"/>
      <c r="F251" s="108"/>
      <c r="G251" s="108"/>
      <c r="H251" s="108"/>
      <c r="I251" s="277"/>
      <c r="J251" s="277"/>
    </row>
    <row r="252" spans="1:10" x14ac:dyDescent="0.15">
      <c r="A252" s="105"/>
      <c r="B252" s="106"/>
      <c r="C252" s="107"/>
      <c r="D252" s="108"/>
      <c r="E252" s="108"/>
      <c r="F252" s="108"/>
      <c r="G252" s="108"/>
      <c r="H252" s="108"/>
      <c r="I252" s="277"/>
      <c r="J252" s="277"/>
    </row>
    <row r="253" spans="1:10" x14ac:dyDescent="0.15">
      <c r="A253" s="105"/>
      <c r="B253" s="106"/>
      <c r="C253" s="107"/>
      <c r="D253" s="108"/>
      <c r="E253" s="108"/>
      <c r="F253" s="108"/>
      <c r="G253" s="108"/>
      <c r="H253" s="108"/>
      <c r="I253" s="277"/>
      <c r="J253" s="277"/>
    </row>
    <row r="254" spans="1:10" x14ac:dyDescent="0.15">
      <c r="A254" s="105"/>
      <c r="B254" s="106"/>
      <c r="C254" s="107"/>
      <c r="D254" s="108"/>
      <c r="E254" s="108"/>
      <c r="F254" s="108"/>
      <c r="G254" s="108"/>
      <c r="H254" s="108"/>
      <c r="I254" s="277"/>
      <c r="J254" s="277"/>
    </row>
    <row r="255" spans="1:10" x14ac:dyDescent="0.15">
      <c r="A255" s="105"/>
      <c r="B255" s="106"/>
      <c r="C255" s="107"/>
      <c r="D255" s="108"/>
      <c r="E255" s="108"/>
      <c r="F255" s="108"/>
      <c r="G255" s="108"/>
      <c r="H255" s="108"/>
      <c r="I255" s="277"/>
      <c r="J255" s="277"/>
    </row>
    <row r="256" spans="1:10" x14ac:dyDescent="0.15">
      <c r="A256" s="105"/>
      <c r="B256" s="106"/>
      <c r="C256" s="107"/>
      <c r="D256" s="108"/>
      <c r="E256" s="108"/>
      <c r="F256" s="108"/>
      <c r="G256" s="108"/>
      <c r="H256" s="108"/>
      <c r="I256" s="277"/>
      <c r="J256" s="277"/>
    </row>
    <row r="257" spans="1:10" x14ac:dyDescent="0.15">
      <c r="A257" s="105"/>
      <c r="B257" s="106"/>
      <c r="C257" s="107"/>
      <c r="D257" s="108"/>
      <c r="E257" s="108"/>
      <c r="F257" s="108"/>
      <c r="G257" s="108"/>
      <c r="H257" s="108"/>
      <c r="I257" s="277"/>
      <c r="J257" s="277"/>
    </row>
    <row r="258" spans="1:10" x14ac:dyDescent="0.15">
      <c r="A258" s="105"/>
      <c r="B258" s="106"/>
      <c r="C258" s="107"/>
      <c r="D258" s="108"/>
      <c r="E258" s="108"/>
      <c r="F258" s="108"/>
      <c r="G258" s="108"/>
      <c r="H258" s="108"/>
      <c r="I258" s="277"/>
      <c r="J258" s="277"/>
    </row>
    <row r="259" spans="1:10" x14ac:dyDescent="0.15">
      <c r="A259" s="105"/>
      <c r="B259" s="106"/>
      <c r="C259" s="107"/>
      <c r="D259" s="108"/>
      <c r="E259" s="108"/>
      <c r="F259" s="108"/>
      <c r="G259" s="108"/>
      <c r="H259" s="108"/>
      <c r="I259" s="277"/>
      <c r="J259" s="277"/>
    </row>
    <row r="260" spans="1:10" x14ac:dyDescent="0.15">
      <c r="A260" s="105"/>
      <c r="B260" s="106"/>
      <c r="C260" s="107"/>
      <c r="D260" s="108"/>
      <c r="E260" s="108"/>
      <c r="F260" s="108"/>
      <c r="G260" s="108"/>
      <c r="H260" s="108"/>
      <c r="I260" s="277"/>
      <c r="J260" s="277"/>
    </row>
    <row r="261" spans="1:10" x14ac:dyDescent="0.15">
      <c r="A261" s="105"/>
      <c r="B261" s="106"/>
      <c r="C261" s="107"/>
      <c r="D261" s="108"/>
      <c r="E261" s="108"/>
      <c r="F261" s="108"/>
      <c r="G261" s="108"/>
      <c r="H261" s="108"/>
      <c r="I261" s="277"/>
      <c r="J261" s="277"/>
    </row>
    <row r="262" spans="1:10" x14ac:dyDescent="0.15">
      <c r="A262" s="105"/>
      <c r="B262" s="106"/>
      <c r="C262" s="107"/>
      <c r="D262" s="108"/>
      <c r="E262" s="108"/>
      <c r="F262" s="108"/>
      <c r="G262" s="108"/>
      <c r="H262" s="108"/>
      <c r="I262" s="277"/>
      <c r="J262" s="277"/>
    </row>
    <row r="263" spans="1:10" x14ac:dyDescent="0.15">
      <c r="A263" s="105"/>
      <c r="B263" s="106"/>
      <c r="C263" s="107"/>
      <c r="D263" s="108"/>
      <c r="E263" s="108"/>
      <c r="F263" s="108"/>
      <c r="G263" s="108"/>
      <c r="H263" s="108"/>
      <c r="I263" s="277"/>
      <c r="J263" s="277"/>
    </row>
    <row r="264" spans="1:10" x14ac:dyDescent="0.15">
      <c r="A264" s="105"/>
      <c r="B264" s="106"/>
      <c r="C264" s="107"/>
      <c r="D264" s="108"/>
      <c r="E264" s="108"/>
      <c r="F264" s="108"/>
      <c r="G264" s="108"/>
      <c r="H264" s="108"/>
      <c r="I264" s="277"/>
      <c r="J264" s="277"/>
    </row>
    <row r="265" spans="1:10" x14ac:dyDescent="0.15">
      <c r="A265" s="105"/>
      <c r="B265" s="106"/>
      <c r="C265" s="107"/>
      <c r="D265" s="108"/>
      <c r="E265" s="108"/>
      <c r="F265" s="108"/>
      <c r="G265" s="108"/>
      <c r="H265" s="108"/>
      <c r="I265" s="277"/>
      <c r="J265" s="277"/>
    </row>
    <row r="266" spans="1:10" x14ac:dyDescent="0.15">
      <c r="A266" s="105"/>
      <c r="B266" s="106"/>
      <c r="C266" s="107"/>
      <c r="D266" s="108"/>
      <c r="E266" s="108"/>
      <c r="F266" s="108"/>
      <c r="G266" s="108"/>
      <c r="H266" s="108"/>
      <c r="I266" s="277"/>
      <c r="J266" s="277"/>
    </row>
    <row r="267" spans="1:10" x14ac:dyDescent="0.15">
      <c r="A267" s="105"/>
      <c r="B267" s="106"/>
      <c r="C267" s="107"/>
      <c r="D267" s="108"/>
      <c r="E267" s="108"/>
      <c r="F267" s="108"/>
      <c r="G267" s="108"/>
      <c r="H267" s="108"/>
      <c r="I267" s="277"/>
      <c r="J267" s="277"/>
    </row>
    <row r="268" spans="1:10" x14ac:dyDescent="0.15">
      <c r="A268" s="105"/>
      <c r="B268" s="106"/>
      <c r="C268" s="107"/>
      <c r="D268" s="108"/>
      <c r="E268" s="108"/>
      <c r="F268" s="108"/>
      <c r="G268" s="108"/>
      <c r="H268" s="108"/>
      <c r="I268" s="277"/>
      <c r="J268" s="277"/>
    </row>
    <row r="269" spans="1:10" x14ac:dyDescent="0.15">
      <c r="A269" s="105"/>
      <c r="B269" s="106"/>
      <c r="C269" s="107"/>
      <c r="D269" s="108"/>
      <c r="E269" s="108"/>
      <c r="F269" s="108"/>
      <c r="G269" s="108"/>
      <c r="H269" s="108"/>
      <c r="I269" s="277"/>
      <c r="J269" s="277"/>
    </row>
    <row r="270" spans="1:10" x14ac:dyDescent="0.15">
      <c r="A270" s="105"/>
      <c r="B270" s="106"/>
      <c r="C270" s="107"/>
      <c r="D270" s="108"/>
      <c r="E270" s="108"/>
      <c r="F270" s="108"/>
      <c r="G270" s="108"/>
      <c r="H270" s="108"/>
      <c r="I270" s="277"/>
      <c r="J270" s="277"/>
    </row>
    <row r="271" spans="1:10" x14ac:dyDescent="0.15">
      <c r="A271" s="105"/>
      <c r="B271" s="106"/>
      <c r="C271" s="107"/>
      <c r="D271" s="108"/>
      <c r="E271" s="108"/>
      <c r="F271" s="108"/>
      <c r="G271" s="108"/>
      <c r="H271" s="108"/>
      <c r="I271" s="277"/>
      <c r="J271" s="277"/>
    </row>
    <row r="272" spans="1:10" x14ac:dyDescent="0.15">
      <c r="A272" s="105"/>
      <c r="B272" s="106"/>
      <c r="C272" s="107"/>
      <c r="D272" s="108"/>
      <c r="E272" s="108"/>
      <c r="F272" s="108"/>
      <c r="G272" s="108"/>
      <c r="H272" s="108"/>
      <c r="I272" s="277"/>
      <c r="J272" s="277"/>
    </row>
    <row r="273" spans="1:10" x14ac:dyDescent="0.15">
      <c r="A273" s="105"/>
      <c r="B273" s="106"/>
      <c r="C273" s="107"/>
      <c r="D273" s="108"/>
      <c r="E273" s="108"/>
      <c r="F273" s="108"/>
      <c r="G273" s="108"/>
      <c r="H273" s="108"/>
      <c r="I273" s="277"/>
      <c r="J273" s="277"/>
    </row>
    <row r="274" spans="1:10" x14ac:dyDescent="0.15">
      <c r="A274" s="105"/>
      <c r="B274" s="106"/>
      <c r="C274" s="107"/>
      <c r="D274" s="108"/>
      <c r="E274" s="108"/>
      <c r="F274" s="108"/>
      <c r="G274" s="108"/>
      <c r="H274" s="108"/>
      <c r="I274" s="277"/>
      <c r="J274" s="277"/>
    </row>
    <row r="275" spans="1:10" x14ac:dyDescent="0.15">
      <c r="A275" s="105"/>
      <c r="B275" s="106"/>
      <c r="C275" s="107"/>
      <c r="D275" s="108"/>
      <c r="E275" s="108"/>
      <c r="F275" s="108"/>
      <c r="G275" s="108"/>
      <c r="H275" s="108"/>
      <c r="I275" s="277"/>
      <c r="J275" s="277"/>
    </row>
    <row r="276" spans="1:10" x14ac:dyDescent="0.15">
      <c r="A276" s="105"/>
      <c r="B276" s="106"/>
      <c r="C276" s="107"/>
      <c r="D276" s="108"/>
      <c r="E276" s="108"/>
      <c r="F276" s="108"/>
      <c r="G276" s="108"/>
      <c r="H276" s="108"/>
      <c r="I276" s="277"/>
      <c r="J276" s="277"/>
    </row>
    <row r="277" spans="1:10" x14ac:dyDescent="0.15">
      <c r="A277" s="105"/>
      <c r="B277" s="106"/>
      <c r="C277" s="107"/>
      <c r="D277" s="108"/>
      <c r="E277" s="108"/>
      <c r="F277" s="108"/>
      <c r="G277" s="108"/>
      <c r="H277" s="108"/>
      <c r="I277" s="277"/>
      <c r="J277" s="277"/>
    </row>
    <row r="278" spans="1:10" x14ac:dyDescent="0.15">
      <c r="A278" s="105"/>
      <c r="B278" s="106"/>
      <c r="C278" s="107"/>
      <c r="D278" s="108"/>
      <c r="E278" s="108"/>
      <c r="F278" s="108"/>
      <c r="G278" s="108"/>
      <c r="H278" s="108"/>
      <c r="I278" s="277"/>
      <c r="J278" s="277"/>
    </row>
    <row r="279" spans="1:10" x14ac:dyDescent="0.15">
      <c r="A279" s="105"/>
      <c r="B279" s="106"/>
      <c r="C279" s="107"/>
      <c r="D279" s="108"/>
      <c r="E279" s="108"/>
      <c r="F279" s="108"/>
      <c r="G279" s="108"/>
      <c r="H279" s="108"/>
      <c r="I279" s="277"/>
      <c r="J279" s="277"/>
    </row>
    <row r="280" spans="1:10" x14ac:dyDescent="0.15">
      <c r="A280" s="105"/>
      <c r="B280" s="106"/>
      <c r="C280" s="107"/>
      <c r="D280" s="108"/>
      <c r="E280" s="108"/>
      <c r="F280" s="108"/>
      <c r="G280" s="108"/>
      <c r="H280" s="108"/>
      <c r="I280" s="277"/>
      <c r="J280" s="277"/>
    </row>
    <row r="281" spans="1:10" x14ac:dyDescent="0.15">
      <c r="A281" s="105"/>
      <c r="B281" s="106"/>
      <c r="C281" s="107"/>
      <c r="D281" s="108"/>
      <c r="E281" s="108"/>
      <c r="F281" s="108"/>
      <c r="G281" s="108"/>
      <c r="H281" s="108"/>
      <c r="I281" s="277"/>
      <c r="J281" s="277"/>
    </row>
    <row r="282" spans="1:10" x14ac:dyDescent="0.15">
      <c r="A282" s="105"/>
      <c r="B282" s="106"/>
      <c r="C282" s="107"/>
      <c r="D282" s="108"/>
      <c r="E282" s="108"/>
      <c r="F282" s="108"/>
      <c r="G282" s="108"/>
      <c r="H282" s="108"/>
      <c r="I282" s="277"/>
      <c r="J282" s="277"/>
    </row>
    <row r="283" spans="1:10" x14ac:dyDescent="0.15">
      <c r="A283" s="105"/>
      <c r="B283" s="106"/>
      <c r="C283" s="107"/>
      <c r="D283" s="108"/>
      <c r="E283" s="108"/>
      <c r="F283" s="108"/>
      <c r="G283" s="108"/>
      <c r="H283" s="108"/>
      <c r="I283" s="277"/>
      <c r="J283" s="277"/>
    </row>
    <row r="284" spans="1:10" x14ac:dyDescent="0.15">
      <c r="A284" s="105"/>
      <c r="B284" s="106"/>
      <c r="C284" s="107"/>
      <c r="D284" s="108"/>
      <c r="E284" s="108"/>
      <c r="F284" s="108"/>
      <c r="G284" s="108"/>
      <c r="H284" s="108"/>
      <c r="I284" s="277"/>
      <c r="J284" s="277"/>
    </row>
    <row r="285" spans="1:10" x14ac:dyDescent="0.15">
      <c r="A285" s="105"/>
      <c r="B285" s="106"/>
      <c r="C285" s="107"/>
      <c r="D285" s="108"/>
      <c r="E285" s="108"/>
      <c r="F285" s="108"/>
      <c r="G285" s="108"/>
      <c r="H285" s="108"/>
      <c r="I285" s="277"/>
      <c r="J285" s="277"/>
    </row>
    <row r="286" spans="1:10" x14ac:dyDescent="0.15">
      <c r="A286" s="105"/>
      <c r="B286" s="106"/>
      <c r="C286" s="107"/>
      <c r="D286" s="108"/>
      <c r="E286" s="108"/>
      <c r="F286" s="108"/>
      <c r="G286" s="108"/>
      <c r="H286" s="108"/>
      <c r="I286" s="277"/>
      <c r="J286" s="277"/>
    </row>
    <row r="287" spans="1:10" x14ac:dyDescent="0.15">
      <c r="A287" s="105"/>
      <c r="B287" s="106"/>
      <c r="C287" s="107"/>
      <c r="D287" s="108"/>
      <c r="E287" s="108"/>
      <c r="F287" s="108"/>
      <c r="G287" s="108"/>
      <c r="H287" s="108"/>
      <c r="I287" s="277"/>
      <c r="J287" s="277"/>
    </row>
    <row r="288" spans="1:10" x14ac:dyDescent="0.15">
      <c r="A288" s="105"/>
      <c r="B288" s="106"/>
      <c r="C288" s="107"/>
      <c r="D288" s="108"/>
      <c r="E288" s="108"/>
      <c r="F288" s="108"/>
      <c r="G288" s="108"/>
      <c r="H288" s="108"/>
      <c r="I288" s="277"/>
      <c r="J288" s="277"/>
    </row>
    <row r="289" spans="1:10" x14ac:dyDescent="0.15">
      <c r="A289" s="105"/>
      <c r="B289" s="106"/>
      <c r="C289" s="107"/>
      <c r="D289" s="108"/>
      <c r="E289" s="108"/>
      <c r="F289" s="108"/>
      <c r="G289" s="108"/>
      <c r="H289" s="108"/>
      <c r="I289" s="277"/>
      <c r="J289" s="277"/>
    </row>
    <row r="290" spans="1:10" x14ac:dyDescent="0.15">
      <c r="A290" s="105"/>
      <c r="B290" s="106"/>
      <c r="C290" s="107"/>
      <c r="D290" s="108"/>
      <c r="E290" s="108"/>
      <c r="F290" s="108"/>
      <c r="G290" s="108"/>
      <c r="H290" s="108"/>
      <c r="I290" s="277"/>
      <c r="J290" s="277"/>
    </row>
    <row r="291" spans="1:10" x14ac:dyDescent="0.15">
      <c r="A291" s="105"/>
      <c r="B291" s="106"/>
      <c r="C291" s="107"/>
      <c r="D291" s="108"/>
      <c r="E291" s="108"/>
      <c r="F291" s="108"/>
      <c r="G291" s="108"/>
      <c r="H291" s="108"/>
      <c r="I291" s="277"/>
      <c r="J291" s="277"/>
    </row>
    <row r="292" spans="1:10" x14ac:dyDescent="0.15">
      <c r="A292" s="105"/>
      <c r="B292" s="106"/>
      <c r="C292" s="107"/>
      <c r="D292" s="108"/>
      <c r="E292" s="108"/>
      <c r="F292" s="108"/>
      <c r="G292" s="108"/>
      <c r="H292" s="108"/>
      <c r="I292" s="277"/>
      <c r="J292" s="277"/>
    </row>
    <row r="293" spans="1:10" x14ac:dyDescent="0.15">
      <c r="A293" s="105"/>
      <c r="B293" s="106"/>
      <c r="C293" s="107"/>
      <c r="D293" s="108"/>
      <c r="E293" s="108"/>
      <c r="F293" s="108"/>
      <c r="G293" s="108"/>
      <c r="H293" s="108"/>
      <c r="I293" s="277"/>
      <c r="J293" s="277"/>
    </row>
    <row r="294" spans="1:10" x14ac:dyDescent="0.15">
      <c r="A294" s="105"/>
      <c r="B294" s="106"/>
      <c r="C294" s="107"/>
      <c r="D294" s="108"/>
      <c r="E294" s="108"/>
      <c r="F294" s="108"/>
      <c r="G294" s="108"/>
      <c r="H294" s="108"/>
      <c r="I294" s="277"/>
      <c r="J294" s="277"/>
    </row>
    <row r="295" spans="1:10" x14ac:dyDescent="0.15">
      <c r="A295" s="105"/>
      <c r="B295" s="106"/>
      <c r="C295" s="107"/>
      <c r="D295" s="108"/>
      <c r="E295" s="108"/>
      <c r="F295" s="108"/>
      <c r="G295" s="108"/>
      <c r="H295" s="108"/>
      <c r="I295" s="277"/>
      <c r="J295" s="277"/>
    </row>
    <row r="296" spans="1:10" x14ac:dyDescent="0.15">
      <c r="A296" s="105"/>
      <c r="B296" s="106"/>
      <c r="C296" s="107"/>
      <c r="D296" s="108"/>
      <c r="E296" s="108"/>
      <c r="F296" s="108"/>
      <c r="G296" s="108"/>
      <c r="H296" s="108"/>
      <c r="I296" s="277"/>
      <c r="J296" s="277"/>
    </row>
    <row r="297" spans="1:10" x14ac:dyDescent="0.15">
      <c r="A297" s="105"/>
      <c r="B297" s="106"/>
      <c r="C297" s="107"/>
      <c r="D297" s="108"/>
      <c r="E297" s="108"/>
      <c r="F297" s="108"/>
      <c r="G297" s="108"/>
      <c r="H297" s="108"/>
      <c r="I297" s="277"/>
      <c r="J297" s="277"/>
    </row>
    <row r="298" spans="1:10" x14ac:dyDescent="0.15">
      <c r="A298" s="105"/>
      <c r="B298" s="106"/>
      <c r="C298" s="107"/>
      <c r="D298" s="108"/>
      <c r="E298" s="108"/>
      <c r="F298" s="108"/>
      <c r="G298" s="108"/>
      <c r="H298" s="108"/>
      <c r="I298" s="277"/>
      <c r="J298" s="277"/>
    </row>
    <row r="299" spans="1:10" x14ac:dyDescent="0.15">
      <c r="A299" s="105"/>
      <c r="B299" s="106"/>
      <c r="C299" s="107"/>
      <c r="D299" s="108"/>
      <c r="E299" s="108"/>
      <c r="F299" s="108"/>
      <c r="G299" s="108"/>
      <c r="H299" s="108"/>
      <c r="I299" s="277"/>
      <c r="J299" s="277"/>
    </row>
    <row r="300" spans="1:10" x14ac:dyDescent="0.15">
      <c r="A300" s="105"/>
      <c r="B300" s="106"/>
      <c r="C300" s="107"/>
      <c r="D300" s="108"/>
      <c r="E300" s="108"/>
      <c r="F300" s="108"/>
      <c r="G300" s="108"/>
      <c r="H300" s="108"/>
      <c r="I300" s="277"/>
      <c r="J300" s="277"/>
    </row>
    <row r="301" spans="1:10" x14ac:dyDescent="0.15">
      <c r="A301" s="105"/>
      <c r="B301" s="106"/>
      <c r="C301" s="107"/>
      <c r="D301" s="108"/>
      <c r="E301" s="108"/>
      <c r="F301" s="108"/>
      <c r="G301" s="108"/>
      <c r="H301" s="108"/>
      <c r="I301" s="277"/>
      <c r="J301" s="277"/>
    </row>
    <row r="302" spans="1:10" x14ac:dyDescent="0.15">
      <c r="A302" s="105"/>
      <c r="B302" s="106"/>
      <c r="C302" s="107"/>
      <c r="D302" s="108"/>
      <c r="E302" s="108"/>
      <c r="F302" s="108"/>
      <c r="G302" s="108"/>
      <c r="H302" s="108"/>
      <c r="I302" s="277"/>
      <c r="J302" s="277"/>
    </row>
    <row r="303" spans="1:10" x14ac:dyDescent="0.15">
      <c r="A303" s="105"/>
      <c r="B303" s="106"/>
      <c r="C303" s="107"/>
      <c r="D303" s="108"/>
      <c r="E303" s="108"/>
      <c r="F303" s="108"/>
      <c r="G303" s="108"/>
      <c r="H303" s="108"/>
      <c r="I303" s="277"/>
      <c r="J303" s="277"/>
    </row>
    <row r="304" spans="1:10" x14ac:dyDescent="0.15">
      <c r="A304" s="105"/>
      <c r="B304" s="106"/>
      <c r="C304" s="107"/>
      <c r="D304" s="108"/>
      <c r="E304" s="108"/>
      <c r="F304" s="108"/>
      <c r="G304" s="108"/>
      <c r="H304" s="108"/>
      <c r="I304" s="277"/>
      <c r="J304" s="277"/>
    </row>
    <row r="305" spans="1:10" x14ac:dyDescent="0.15">
      <c r="A305" s="105"/>
      <c r="B305" s="106"/>
      <c r="C305" s="107"/>
      <c r="D305" s="108"/>
      <c r="E305" s="108"/>
      <c r="F305" s="108"/>
      <c r="G305" s="108"/>
      <c r="H305" s="108"/>
      <c r="I305" s="277"/>
      <c r="J305" s="277"/>
    </row>
    <row r="306" spans="1:10" x14ac:dyDescent="0.15">
      <c r="A306" s="105"/>
      <c r="B306" s="106"/>
      <c r="C306" s="107"/>
      <c r="D306" s="108"/>
      <c r="E306" s="108"/>
      <c r="F306" s="108"/>
      <c r="G306" s="108"/>
      <c r="H306" s="108"/>
      <c r="I306" s="277"/>
      <c r="J306" s="277"/>
    </row>
    <row r="307" spans="1:10" x14ac:dyDescent="0.15">
      <c r="A307" s="105"/>
      <c r="B307" s="106"/>
      <c r="C307" s="107"/>
      <c r="D307" s="108"/>
      <c r="E307" s="108"/>
      <c r="F307" s="108"/>
      <c r="G307" s="108"/>
      <c r="H307" s="108"/>
      <c r="I307" s="277"/>
      <c r="J307" s="277"/>
    </row>
    <row r="308" spans="1:10" x14ac:dyDescent="0.15">
      <c r="A308" s="105"/>
      <c r="B308" s="106"/>
      <c r="C308" s="107"/>
      <c r="D308" s="108"/>
      <c r="E308" s="108"/>
      <c r="F308" s="108"/>
      <c r="G308" s="108"/>
      <c r="H308" s="108"/>
      <c r="I308" s="277"/>
      <c r="J308" s="277"/>
    </row>
    <row r="309" spans="1:10" x14ac:dyDescent="0.15">
      <c r="A309" s="105"/>
      <c r="B309" s="106"/>
      <c r="C309" s="107"/>
      <c r="D309" s="108"/>
      <c r="E309" s="108"/>
      <c r="F309" s="108"/>
      <c r="G309" s="108"/>
      <c r="H309" s="108"/>
      <c r="I309" s="277"/>
      <c r="J309" s="277"/>
    </row>
    <row r="310" spans="1:10" x14ac:dyDescent="0.15">
      <c r="A310" s="105"/>
      <c r="B310" s="106"/>
      <c r="C310" s="107"/>
      <c r="D310" s="108"/>
      <c r="E310" s="108"/>
      <c r="F310" s="108"/>
      <c r="G310" s="108"/>
      <c r="H310" s="108"/>
      <c r="I310" s="277"/>
      <c r="J310" s="277"/>
    </row>
    <row r="311" spans="1:10" x14ac:dyDescent="0.15">
      <c r="A311" s="105"/>
      <c r="B311" s="106"/>
      <c r="C311" s="107"/>
      <c r="D311" s="108"/>
      <c r="E311" s="108"/>
      <c r="F311" s="108"/>
      <c r="G311" s="108"/>
      <c r="H311" s="108"/>
      <c r="I311" s="277"/>
      <c r="J311" s="277"/>
    </row>
    <row r="312" spans="1:10" x14ac:dyDescent="0.15">
      <c r="A312" s="105"/>
      <c r="B312" s="106"/>
      <c r="C312" s="107"/>
      <c r="D312" s="108"/>
      <c r="E312" s="108"/>
      <c r="F312" s="108"/>
      <c r="G312" s="108"/>
      <c r="H312" s="108"/>
      <c r="I312" s="277"/>
      <c r="J312" s="277"/>
    </row>
    <row r="313" spans="1:10" x14ac:dyDescent="0.15">
      <c r="A313" s="105"/>
      <c r="B313" s="106"/>
      <c r="C313" s="107"/>
      <c r="D313" s="108"/>
      <c r="E313" s="108"/>
      <c r="F313" s="108"/>
      <c r="G313" s="108"/>
      <c r="H313" s="108"/>
      <c r="I313" s="277"/>
      <c r="J313" s="277"/>
    </row>
    <row r="314" spans="1:10" x14ac:dyDescent="0.15">
      <c r="A314" s="105"/>
      <c r="B314" s="106"/>
      <c r="C314" s="107"/>
      <c r="D314" s="108"/>
      <c r="E314" s="108"/>
      <c r="F314" s="108"/>
      <c r="G314" s="108"/>
      <c r="H314" s="108"/>
      <c r="I314" s="277"/>
      <c r="J314" s="277"/>
    </row>
    <row r="315" spans="1:10" x14ac:dyDescent="0.15">
      <c r="A315" s="105"/>
      <c r="B315" s="106"/>
      <c r="C315" s="107"/>
      <c r="D315" s="108"/>
      <c r="E315" s="108"/>
      <c r="F315" s="108"/>
      <c r="G315" s="108"/>
      <c r="H315" s="108"/>
      <c r="I315" s="277"/>
      <c r="J315" s="277"/>
    </row>
    <row r="316" spans="1:10" x14ac:dyDescent="0.15">
      <c r="A316" s="105"/>
      <c r="B316" s="106"/>
      <c r="C316" s="107"/>
      <c r="D316" s="108"/>
      <c r="E316" s="108"/>
      <c r="F316" s="108"/>
      <c r="G316" s="108"/>
      <c r="H316" s="108"/>
      <c r="I316" s="277"/>
      <c r="J316" s="277"/>
    </row>
    <row r="317" spans="1:10" x14ac:dyDescent="0.15">
      <c r="A317" s="105"/>
      <c r="B317" s="106"/>
      <c r="C317" s="107"/>
      <c r="D317" s="108"/>
      <c r="E317" s="108"/>
      <c r="F317" s="108"/>
      <c r="G317" s="108"/>
      <c r="H317" s="108"/>
      <c r="I317" s="277"/>
      <c r="J317" s="277"/>
    </row>
    <row r="318" spans="1:10" x14ac:dyDescent="0.15">
      <c r="A318" s="105"/>
      <c r="B318" s="106"/>
      <c r="C318" s="107"/>
      <c r="D318" s="108"/>
      <c r="E318" s="108"/>
      <c r="F318" s="108"/>
      <c r="G318" s="108"/>
      <c r="H318" s="108"/>
      <c r="I318" s="277"/>
      <c r="J318" s="277"/>
    </row>
    <row r="319" spans="1:10" x14ac:dyDescent="0.15">
      <c r="A319" s="105"/>
      <c r="B319" s="106"/>
      <c r="C319" s="107"/>
      <c r="D319" s="108"/>
      <c r="E319" s="108"/>
      <c r="F319" s="108"/>
      <c r="G319" s="108"/>
      <c r="H319" s="108"/>
      <c r="I319" s="277"/>
      <c r="J319" s="277"/>
    </row>
    <row r="320" spans="1:10" x14ac:dyDescent="0.15">
      <c r="A320" s="105"/>
      <c r="B320" s="106"/>
      <c r="C320" s="107"/>
      <c r="D320" s="108"/>
      <c r="E320" s="108"/>
      <c r="F320" s="108"/>
      <c r="G320" s="108"/>
      <c r="H320" s="108"/>
      <c r="I320" s="277"/>
      <c r="J320" s="277"/>
    </row>
    <row r="321" spans="1:10" x14ac:dyDescent="0.15">
      <c r="A321" s="105"/>
      <c r="B321" s="106"/>
      <c r="C321" s="107"/>
      <c r="D321" s="108"/>
      <c r="E321" s="108"/>
      <c r="F321" s="108"/>
      <c r="G321" s="108"/>
      <c r="H321" s="108"/>
      <c r="I321" s="277"/>
      <c r="J321" s="277"/>
    </row>
    <row r="322" spans="1:10" x14ac:dyDescent="0.15">
      <c r="A322" s="105"/>
      <c r="B322" s="106"/>
      <c r="C322" s="107"/>
      <c r="D322" s="108"/>
      <c r="E322" s="108"/>
      <c r="F322" s="108"/>
      <c r="G322" s="108"/>
      <c r="H322" s="108"/>
      <c r="I322" s="277"/>
      <c r="J322" s="277"/>
    </row>
    <row r="323" spans="1:10" x14ac:dyDescent="0.15">
      <c r="A323" s="105"/>
      <c r="B323" s="106"/>
      <c r="C323" s="107"/>
      <c r="D323" s="108"/>
      <c r="E323" s="108"/>
      <c r="F323" s="108"/>
      <c r="G323" s="108"/>
      <c r="H323" s="108"/>
      <c r="I323" s="277"/>
      <c r="J323" s="277"/>
    </row>
    <row r="324" spans="1:10" x14ac:dyDescent="0.15">
      <c r="A324" s="105"/>
      <c r="B324" s="106"/>
      <c r="C324" s="107"/>
      <c r="D324" s="108"/>
      <c r="E324" s="108"/>
      <c r="F324" s="108"/>
      <c r="G324" s="108"/>
      <c r="H324" s="108"/>
      <c r="I324" s="277"/>
      <c r="J324" s="277"/>
    </row>
    <row r="325" spans="1:10" x14ac:dyDescent="0.15">
      <c r="A325" s="105"/>
      <c r="B325" s="106"/>
      <c r="C325" s="107"/>
      <c r="D325" s="108"/>
      <c r="E325" s="108"/>
      <c r="F325" s="108"/>
      <c r="G325" s="108"/>
      <c r="H325" s="108"/>
      <c r="I325" s="277"/>
      <c r="J325" s="277"/>
    </row>
    <row r="326" spans="1:10" x14ac:dyDescent="0.15">
      <c r="A326" s="105"/>
      <c r="B326" s="106"/>
      <c r="C326" s="107"/>
      <c r="D326" s="108"/>
      <c r="E326" s="108"/>
      <c r="F326" s="108"/>
      <c r="G326" s="108"/>
      <c r="H326" s="108"/>
      <c r="I326" s="277"/>
      <c r="J326" s="277"/>
    </row>
    <row r="327" spans="1:10" x14ac:dyDescent="0.15">
      <c r="A327" s="105"/>
      <c r="B327" s="106"/>
      <c r="C327" s="107"/>
      <c r="D327" s="108"/>
      <c r="E327" s="108"/>
      <c r="F327" s="108"/>
      <c r="G327" s="108"/>
      <c r="H327" s="108"/>
      <c r="I327" s="277"/>
      <c r="J327" s="277"/>
    </row>
    <row r="328" spans="1:10" x14ac:dyDescent="0.15">
      <c r="A328" s="105"/>
      <c r="B328" s="106"/>
      <c r="C328" s="107"/>
      <c r="D328" s="108"/>
      <c r="E328" s="108"/>
      <c r="F328" s="108"/>
      <c r="G328" s="108"/>
      <c r="H328" s="108"/>
      <c r="I328" s="277"/>
      <c r="J328" s="277"/>
    </row>
    <row r="329" spans="1:10" x14ac:dyDescent="0.15">
      <c r="A329" s="105"/>
      <c r="B329" s="106"/>
      <c r="C329" s="107"/>
      <c r="D329" s="108"/>
      <c r="E329" s="108"/>
      <c r="F329" s="108"/>
      <c r="G329" s="108"/>
      <c r="H329" s="108"/>
      <c r="I329" s="277"/>
      <c r="J329" s="277"/>
    </row>
    <row r="330" spans="1:10" x14ac:dyDescent="0.15">
      <c r="A330" s="105"/>
      <c r="B330" s="106"/>
      <c r="C330" s="107"/>
      <c r="D330" s="108"/>
      <c r="E330" s="108"/>
      <c r="F330" s="108"/>
      <c r="G330" s="108"/>
      <c r="H330" s="108"/>
      <c r="I330" s="277"/>
      <c r="J330" s="277"/>
    </row>
    <row r="331" spans="1:10" x14ac:dyDescent="0.15">
      <c r="A331" s="105"/>
      <c r="B331" s="106"/>
      <c r="C331" s="107"/>
      <c r="D331" s="108"/>
      <c r="E331" s="108"/>
      <c r="F331" s="108"/>
      <c r="G331" s="108"/>
      <c r="H331" s="108"/>
      <c r="I331" s="277"/>
      <c r="J331" s="277"/>
    </row>
    <row r="332" spans="1:10" x14ac:dyDescent="0.15">
      <c r="A332" s="105"/>
      <c r="B332" s="106"/>
      <c r="C332" s="107"/>
      <c r="D332" s="108"/>
      <c r="E332" s="108"/>
      <c r="F332" s="108"/>
      <c r="G332" s="108"/>
      <c r="H332" s="108"/>
      <c r="I332" s="277"/>
      <c r="J332" s="277"/>
    </row>
    <row r="333" spans="1:10" x14ac:dyDescent="0.15">
      <c r="A333" s="105"/>
      <c r="B333" s="106"/>
      <c r="C333" s="107"/>
      <c r="D333" s="108"/>
      <c r="E333" s="108"/>
      <c r="F333" s="108"/>
      <c r="G333" s="108"/>
      <c r="H333" s="108"/>
      <c r="I333" s="277"/>
      <c r="J333" s="277"/>
    </row>
    <row r="334" spans="1:10" x14ac:dyDescent="0.15">
      <c r="A334" s="105"/>
      <c r="B334" s="106"/>
      <c r="C334" s="107"/>
      <c r="D334" s="108"/>
      <c r="E334" s="108"/>
      <c r="F334" s="108"/>
      <c r="G334" s="108"/>
      <c r="H334" s="108"/>
      <c r="I334" s="277"/>
      <c r="J334" s="277"/>
    </row>
    <row r="335" spans="1:10" x14ac:dyDescent="0.15">
      <c r="A335" s="105"/>
      <c r="B335" s="106"/>
      <c r="C335" s="107"/>
      <c r="D335" s="108"/>
      <c r="E335" s="108"/>
      <c r="F335" s="108"/>
      <c r="G335" s="108"/>
      <c r="H335" s="108"/>
      <c r="I335" s="277"/>
      <c r="J335" s="277"/>
    </row>
    <row r="336" spans="1:10" x14ac:dyDescent="0.15">
      <c r="A336" s="105"/>
      <c r="B336" s="106"/>
      <c r="C336" s="107"/>
      <c r="D336" s="108"/>
      <c r="E336" s="108"/>
      <c r="F336" s="108"/>
      <c r="G336" s="108"/>
      <c r="H336" s="108"/>
      <c r="I336" s="277"/>
      <c r="J336" s="277"/>
    </row>
    <row r="337" spans="1:10" x14ac:dyDescent="0.15">
      <c r="A337" s="105"/>
      <c r="B337" s="106"/>
      <c r="C337" s="107"/>
      <c r="D337" s="108"/>
      <c r="E337" s="108"/>
      <c r="F337" s="108"/>
      <c r="G337" s="108"/>
      <c r="H337" s="108"/>
      <c r="I337" s="277"/>
      <c r="J337" s="277"/>
    </row>
    <row r="338" spans="1:10" x14ac:dyDescent="0.15">
      <c r="A338" s="105"/>
      <c r="B338" s="106"/>
      <c r="C338" s="107"/>
      <c r="D338" s="108"/>
      <c r="E338" s="108"/>
      <c r="F338" s="108"/>
      <c r="G338" s="108"/>
      <c r="H338" s="108"/>
      <c r="I338" s="277"/>
      <c r="J338" s="277"/>
    </row>
    <row r="339" spans="1:10" x14ac:dyDescent="0.15">
      <c r="A339" s="105"/>
      <c r="B339" s="106"/>
      <c r="C339" s="107"/>
      <c r="D339" s="108"/>
      <c r="E339" s="108"/>
      <c r="F339" s="108"/>
      <c r="G339" s="108"/>
      <c r="H339" s="108"/>
      <c r="I339" s="277"/>
      <c r="J339" s="277"/>
    </row>
    <row r="340" spans="1:10" x14ac:dyDescent="0.15">
      <c r="A340" s="105"/>
      <c r="B340" s="106"/>
      <c r="C340" s="107"/>
      <c r="D340" s="108"/>
      <c r="E340" s="108"/>
      <c r="F340" s="108"/>
      <c r="G340" s="108"/>
      <c r="H340" s="108"/>
      <c r="I340" s="277"/>
      <c r="J340" s="277"/>
    </row>
    <row r="341" spans="1:10" x14ac:dyDescent="0.15">
      <c r="A341" s="105"/>
      <c r="B341" s="106"/>
      <c r="C341" s="107"/>
      <c r="D341" s="108"/>
      <c r="E341" s="108"/>
      <c r="F341" s="108"/>
      <c r="G341" s="108"/>
      <c r="H341" s="108"/>
      <c r="I341" s="277"/>
      <c r="J341" s="277"/>
    </row>
    <row r="342" spans="1:10" x14ac:dyDescent="0.15">
      <c r="A342" s="105"/>
      <c r="B342" s="106"/>
      <c r="C342" s="107"/>
      <c r="D342" s="108"/>
      <c r="E342" s="108"/>
      <c r="F342" s="108"/>
      <c r="G342" s="108"/>
      <c r="H342" s="108"/>
      <c r="I342" s="277"/>
      <c r="J342" s="277"/>
    </row>
    <row r="343" spans="1:10" x14ac:dyDescent="0.15">
      <c r="A343" s="105"/>
      <c r="B343" s="106"/>
      <c r="C343" s="107"/>
      <c r="D343" s="108"/>
      <c r="E343" s="108"/>
      <c r="F343" s="108"/>
      <c r="G343" s="108"/>
      <c r="H343" s="108"/>
      <c r="I343" s="277"/>
      <c r="J343" s="277"/>
    </row>
    <row r="344" spans="1:10" x14ac:dyDescent="0.15">
      <c r="A344" s="105"/>
      <c r="B344" s="106"/>
      <c r="C344" s="107"/>
      <c r="D344" s="108"/>
      <c r="E344" s="108"/>
      <c r="F344" s="108"/>
      <c r="G344" s="108"/>
      <c r="H344" s="108"/>
      <c r="I344" s="277"/>
      <c r="J344" s="277"/>
    </row>
    <row r="345" spans="1:10" x14ac:dyDescent="0.15">
      <c r="A345" s="105"/>
      <c r="B345" s="106"/>
      <c r="C345" s="107"/>
      <c r="D345" s="108"/>
      <c r="E345" s="108"/>
      <c r="F345" s="108"/>
      <c r="G345" s="108"/>
      <c r="H345" s="108"/>
      <c r="I345" s="277"/>
      <c r="J345" s="277"/>
    </row>
    <row r="346" spans="1:10" x14ac:dyDescent="0.15">
      <c r="A346" s="105"/>
      <c r="B346" s="106"/>
      <c r="C346" s="107"/>
      <c r="D346" s="108"/>
      <c r="E346" s="108"/>
      <c r="F346" s="108"/>
      <c r="G346" s="108"/>
      <c r="H346" s="108"/>
      <c r="I346" s="277"/>
      <c r="J346" s="277"/>
    </row>
    <row r="347" spans="1:10" x14ac:dyDescent="0.15">
      <c r="A347" s="105"/>
      <c r="B347" s="106"/>
      <c r="C347" s="107"/>
      <c r="D347" s="108"/>
      <c r="E347" s="108"/>
      <c r="F347" s="108"/>
      <c r="G347" s="108"/>
      <c r="H347" s="108"/>
      <c r="I347" s="277"/>
      <c r="J347" s="277"/>
    </row>
    <row r="348" spans="1:10" x14ac:dyDescent="0.15">
      <c r="A348" s="105"/>
      <c r="B348" s="106"/>
      <c r="C348" s="107"/>
      <c r="D348" s="108"/>
      <c r="E348" s="108"/>
      <c r="F348" s="108"/>
      <c r="G348" s="108"/>
      <c r="H348" s="108"/>
      <c r="I348" s="277"/>
      <c r="J348" s="277"/>
    </row>
    <row r="349" spans="1:10" x14ac:dyDescent="0.15">
      <c r="A349" s="105"/>
      <c r="B349" s="106"/>
      <c r="C349" s="107"/>
      <c r="D349" s="108"/>
      <c r="E349" s="108"/>
      <c r="F349" s="108"/>
      <c r="G349" s="108"/>
      <c r="H349" s="108"/>
      <c r="I349" s="277"/>
      <c r="J349" s="277"/>
    </row>
    <row r="350" spans="1:10" x14ac:dyDescent="0.15">
      <c r="A350" s="105"/>
      <c r="B350" s="106"/>
      <c r="C350" s="107"/>
      <c r="D350" s="108"/>
      <c r="E350" s="108"/>
      <c r="F350" s="108"/>
      <c r="G350" s="108"/>
      <c r="H350" s="108"/>
      <c r="I350" s="277"/>
      <c r="J350" s="277"/>
    </row>
    <row r="351" spans="1:10" x14ac:dyDescent="0.15">
      <c r="A351" s="105"/>
      <c r="B351" s="106"/>
      <c r="C351" s="107"/>
      <c r="D351" s="108"/>
      <c r="E351" s="108"/>
      <c r="F351" s="108"/>
      <c r="G351" s="108"/>
      <c r="H351" s="108"/>
      <c r="I351" s="277"/>
      <c r="J351" s="277"/>
    </row>
    <row r="352" spans="1:10" x14ac:dyDescent="0.15">
      <c r="A352" s="105"/>
      <c r="B352" s="106"/>
      <c r="C352" s="107"/>
      <c r="D352" s="108"/>
      <c r="E352" s="108"/>
      <c r="F352" s="108"/>
      <c r="G352" s="108"/>
      <c r="H352" s="108"/>
      <c r="I352" s="277"/>
      <c r="J352" s="277"/>
    </row>
    <row r="353" spans="1:10" x14ac:dyDescent="0.15">
      <c r="A353" s="105"/>
      <c r="B353" s="106"/>
      <c r="C353" s="107"/>
      <c r="D353" s="108"/>
      <c r="E353" s="108"/>
      <c r="F353" s="108"/>
      <c r="G353" s="108"/>
      <c r="H353" s="108"/>
      <c r="I353" s="277"/>
      <c r="J353" s="277"/>
    </row>
    <row r="354" spans="1:10" x14ac:dyDescent="0.15">
      <c r="A354" s="105"/>
      <c r="B354" s="106"/>
      <c r="C354" s="107"/>
      <c r="D354" s="108"/>
      <c r="E354" s="108"/>
      <c r="F354" s="108"/>
      <c r="G354" s="108"/>
      <c r="H354" s="108"/>
      <c r="I354" s="277"/>
      <c r="J354" s="277"/>
    </row>
    <row r="355" spans="1:10" x14ac:dyDescent="0.15">
      <c r="A355" s="105"/>
      <c r="B355" s="106"/>
      <c r="C355" s="107"/>
      <c r="D355" s="108"/>
      <c r="E355" s="108"/>
      <c r="F355" s="108"/>
      <c r="G355" s="108"/>
      <c r="H355" s="108"/>
      <c r="I355" s="277"/>
      <c r="J355" s="277"/>
    </row>
    <row r="356" spans="1:10" x14ac:dyDescent="0.15">
      <c r="A356" s="105"/>
      <c r="B356" s="106"/>
      <c r="C356" s="107"/>
      <c r="D356" s="108"/>
      <c r="E356" s="108"/>
      <c r="F356" s="108"/>
      <c r="G356" s="108"/>
      <c r="H356" s="108"/>
      <c r="I356" s="277"/>
      <c r="J356" s="277"/>
    </row>
    <row r="357" spans="1:10" x14ac:dyDescent="0.15">
      <c r="A357" s="105"/>
      <c r="B357" s="106"/>
      <c r="C357" s="107"/>
      <c r="D357" s="108"/>
      <c r="E357" s="108"/>
      <c r="F357" s="108"/>
      <c r="G357" s="108"/>
      <c r="H357" s="108"/>
      <c r="I357" s="277"/>
      <c r="J357" s="277"/>
    </row>
    <row r="358" spans="1:10" x14ac:dyDescent="0.15">
      <c r="A358" s="105"/>
      <c r="B358" s="106"/>
      <c r="C358" s="107"/>
      <c r="D358" s="108"/>
      <c r="E358" s="108"/>
      <c r="F358" s="108"/>
      <c r="G358" s="108"/>
      <c r="H358" s="108"/>
      <c r="I358" s="277"/>
      <c r="J358" s="277"/>
    </row>
    <row r="359" spans="1:10" x14ac:dyDescent="0.15">
      <c r="A359" s="105"/>
      <c r="B359" s="106"/>
      <c r="C359" s="107"/>
      <c r="D359" s="108"/>
      <c r="E359" s="108"/>
      <c r="F359" s="108"/>
      <c r="G359" s="108"/>
      <c r="H359" s="108"/>
      <c r="I359" s="277"/>
      <c r="J359" s="277"/>
    </row>
    <row r="360" spans="1:10" x14ac:dyDescent="0.15">
      <c r="A360" s="105"/>
      <c r="B360" s="106"/>
      <c r="C360" s="107"/>
      <c r="D360" s="108"/>
      <c r="E360" s="108"/>
      <c r="F360" s="108"/>
      <c r="G360" s="108"/>
      <c r="H360" s="108"/>
      <c r="I360" s="277"/>
      <c r="J360" s="277"/>
    </row>
    <row r="361" spans="1:10" x14ac:dyDescent="0.15">
      <c r="A361" s="105"/>
      <c r="B361" s="106"/>
      <c r="C361" s="107"/>
      <c r="D361" s="108"/>
      <c r="E361" s="108"/>
      <c r="F361" s="108"/>
      <c r="G361" s="108"/>
      <c r="H361" s="108"/>
      <c r="I361" s="277"/>
      <c r="J361" s="277"/>
    </row>
    <row r="362" spans="1:10" x14ac:dyDescent="0.15">
      <c r="A362" s="105"/>
      <c r="B362" s="106"/>
      <c r="C362" s="107"/>
      <c r="D362" s="108"/>
      <c r="E362" s="108"/>
      <c r="F362" s="108"/>
      <c r="G362" s="108"/>
      <c r="H362" s="108"/>
      <c r="I362" s="277"/>
      <c r="J362" s="277"/>
    </row>
    <row r="363" spans="1:10" x14ac:dyDescent="0.15">
      <c r="A363" s="105"/>
      <c r="B363" s="106"/>
      <c r="C363" s="107"/>
      <c r="D363" s="108"/>
      <c r="E363" s="108"/>
      <c r="F363" s="108"/>
      <c r="G363" s="108"/>
      <c r="H363" s="108"/>
      <c r="I363" s="277"/>
      <c r="J363" s="277"/>
    </row>
    <row r="364" spans="1:10" x14ac:dyDescent="0.15">
      <c r="A364" s="105"/>
      <c r="B364" s="106"/>
      <c r="C364" s="107"/>
      <c r="D364" s="108"/>
      <c r="E364" s="108"/>
      <c r="F364" s="108"/>
      <c r="G364" s="108"/>
      <c r="H364" s="108"/>
      <c r="I364" s="277"/>
      <c r="J364" s="277"/>
    </row>
    <row r="365" spans="1:10" x14ac:dyDescent="0.15">
      <c r="A365" s="105"/>
      <c r="B365" s="106"/>
      <c r="C365" s="107"/>
      <c r="D365" s="108"/>
      <c r="E365" s="108"/>
      <c r="F365" s="108"/>
      <c r="G365" s="108"/>
      <c r="H365" s="108"/>
      <c r="I365" s="277"/>
      <c r="J365" s="277"/>
    </row>
    <row r="366" spans="1:10" x14ac:dyDescent="0.15">
      <c r="A366" s="105"/>
      <c r="B366" s="106"/>
      <c r="C366" s="107"/>
      <c r="D366" s="108"/>
      <c r="E366" s="108"/>
      <c r="F366" s="108"/>
      <c r="G366" s="108"/>
      <c r="H366" s="108"/>
      <c r="I366" s="277"/>
      <c r="J366" s="277"/>
    </row>
    <row r="367" spans="1:10" x14ac:dyDescent="0.15">
      <c r="A367" s="105"/>
      <c r="B367" s="106"/>
      <c r="C367" s="107"/>
      <c r="D367" s="108"/>
      <c r="E367" s="108"/>
      <c r="F367" s="108"/>
      <c r="G367" s="108"/>
      <c r="H367" s="108"/>
      <c r="I367" s="277"/>
      <c r="J367" s="277"/>
    </row>
    <row r="368" spans="1:10" x14ac:dyDescent="0.15">
      <c r="A368" s="105"/>
      <c r="B368" s="106"/>
      <c r="C368" s="107"/>
      <c r="D368" s="108"/>
      <c r="E368" s="108"/>
      <c r="F368" s="108"/>
      <c r="G368" s="108"/>
      <c r="H368" s="108"/>
      <c r="I368" s="277"/>
      <c r="J368" s="277"/>
    </row>
    <row r="369" spans="1:10" x14ac:dyDescent="0.15">
      <c r="A369" s="105"/>
      <c r="B369" s="106"/>
      <c r="C369" s="107"/>
      <c r="D369" s="108"/>
      <c r="E369" s="108"/>
      <c r="F369" s="108"/>
      <c r="G369" s="108"/>
      <c r="H369" s="108"/>
      <c r="I369" s="277"/>
      <c r="J369" s="277"/>
    </row>
    <row r="370" spans="1:10" x14ac:dyDescent="0.15">
      <c r="A370" s="105"/>
      <c r="B370" s="106"/>
      <c r="C370" s="107"/>
      <c r="D370" s="108"/>
      <c r="E370" s="108"/>
      <c r="F370" s="108"/>
      <c r="G370" s="108"/>
      <c r="H370" s="108"/>
      <c r="I370" s="277"/>
      <c r="J370" s="277"/>
    </row>
    <row r="371" spans="1:10" x14ac:dyDescent="0.15">
      <c r="A371" s="105"/>
      <c r="B371" s="106"/>
      <c r="C371" s="107"/>
      <c r="D371" s="108"/>
      <c r="E371" s="108"/>
      <c r="F371" s="108"/>
      <c r="G371" s="108"/>
      <c r="H371" s="108"/>
      <c r="I371" s="277"/>
      <c r="J371" s="277"/>
    </row>
    <row r="372" spans="1:10" x14ac:dyDescent="0.15">
      <c r="A372" s="105"/>
      <c r="B372" s="106"/>
      <c r="C372" s="107"/>
      <c r="D372" s="108"/>
      <c r="E372" s="108"/>
      <c r="F372" s="108"/>
      <c r="G372" s="108"/>
      <c r="H372" s="108"/>
      <c r="I372" s="277"/>
      <c r="J372" s="277"/>
    </row>
    <row r="373" spans="1:10" x14ac:dyDescent="0.15">
      <c r="A373" s="105"/>
      <c r="B373" s="106"/>
      <c r="C373" s="107"/>
      <c r="D373" s="108"/>
      <c r="E373" s="108"/>
      <c r="F373" s="108"/>
      <c r="G373" s="108"/>
      <c r="H373" s="108"/>
      <c r="I373" s="277"/>
      <c r="J373" s="277"/>
    </row>
    <row r="374" spans="1:10" x14ac:dyDescent="0.15">
      <c r="A374" s="105"/>
      <c r="B374" s="106"/>
      <c r="C374" s="107"/>
      <c r="D374" s="108"/>
      <c r="E374" s="108"/>
      <c r="F374" s="108"/>
      <c r="G374" s="108"/>
      <c r="H374" s="108"/>
      <c r="I374" s="277"/>
      <c r="J374" s="277"/>
    </row>
    <row r="375" spans="1:10" x14ac:dyDescent="0.15">
      <c r="A375" s="105"/>
      <c r="B375" s="106"/>
      <c r="C375" s="107"/>
      <c r="D375" s="108"/>
      <c r="E375" s="108"/>
      <c r="F375" s="108"/>
      <c r="G375" s="108"/>
      <c r="H375" s="108"/>
      <c r="I375" s="277"/>
      <c r="J375" s="277"/>
    </row>
    <row r="376" spans="1:10" x14ac:dyDescent="0.15">
      <c r="A376" s="105"/>
      <c r="B376" s="106"/>
      <c r="C376" s="107"/>
      <c r="D376" s="108"/>
      <c r="E376" s="108"/>
      <c r="F376" s="108"/>
      <c r="G376" s="108"/>
      <c r="H376" s="108"/>
      <c r="I376" s="277"/>
      <c r="J376" s="277"/>
    </row>
    <row r="377" spans="1:10" x14ac:dyDescent="0.15">
      <c r="A377" s="105"/>
      <c r="B377" s="106"/>
      <c r="C377" s="107"/>
      <c r="D377" s="108"/>
      <c r="E377" s="108"/>
      <c r="F377" s="108"/>
      <c r="G377" s="108"/>
      <c r="H377" s="108"/>
      <c r="I377" s="277"/>
      <c r="J377" s="277"/>
    </row>
    <row r="378" spans="1:10" x14ac:dyDescent="0.15">
      <c r="A378" s="105"/>
      <c r="B378" s="106"/>
      <c r="C378" s="107"/>
      <c r="D378" s="108"/>
      <c r="E378" s="108"/>
      <c r="F378" s="108"/>
      <c r="G378" s="108"/>
      <c r="H378" s="108"/>
      <c r="I378" s="277"/>
      <c r="J378" s="277"/>
    </row>
    <row r="379" spans="1:10" x14ac:dyDescent="0.15">
      <c r="A379" s="105"/>
      <c r="B379" s="106"/>
      <c r="C379" s="107"/>
      <c r="D379" s="108"/>
      <c r="E379" s="108"/>
      <c r="F379" s="108"/>
      <c r="G379" s="108"/>
      <c r="H379" s="108"/>
      <c r="I379" s="277"/>
      <c r="J379" s="277"/>
    </row>
    <row r="380" spans="1:10" x14ac:dyDescent="0.15">
      <c r="A380" s="105"/>
      <c r="B380" s="106"/>
      <c r="C380" s="107"/>
      <c r="D380" s="108"/>
      <c r="E380" s="108"/>
      <c r="F380" s="108"/>
      <c r="G380" s="108"/>
      <c r="H380" s="108"/>
      <c r="I380" s="277"/>
      <c r="J380" s="277"/>
    </row>
    <row r="381" spans="1:10" x14ac:dyDescent="0.15">
      <c r="A381" s="105"/>
      <c r="B381" s="106"/>
      <c r="C381" s="107"/>
      <c r="D381" s="108"/>
      <c r="E381" s="108"/>
      <c r="F381" s="108"/>
      <c r="G381" s="108"/>
      <c r="H381" s="108"/>
      <c r="I381" s="277"/>
      <c r="J381" s="277"/>
    </row>
    <row r="382" spans="1:10" x14ac:dyDescent="0.15">
      <c r="A382" s="105"/>
      <c r="B382" s="106"/>
      <c r="C382" s="107"/>
      <c r="D382" s="108"/>
      <c r="E382" s="108"/>
      <c r="F382" s="108"/>
      <c r="G382" s="108"/>
      <c r="H382" s="108"/>
      <c r="I382" s="277"/>
      <c r="J382" s="277"/>
    </row>
    <row r="383" spans="1:10" x14ac:dyDescent="0.15">
      <c r="A383" s="105"/>
      <c r="B383" s="106"/>
      <c r="C383" s="107"/>
      <c r="D383" s="108"/>
      <c r="E383" s="108"/>
      <c r="F383" s="108"/>
      <c r="G383" s="108"/>
      <c r="H383" s="108"/>
      <c r="I383" s="277"/>
      <c r="J383" s="277"/>
    </row>
    <row r="384" spans="1:10" x14ac:dyDescent="0.15">
      <c r="A384" s="105"/>
      <c r="B384" s="106"/>
      <c r="C384" s="107"/>
      <c r="D384" s="108"/>
      <c r="E384" s="108"/>
      <c r="F384" s="108"/>
      <c r="G384" s="108"/>
      <c r="H384" s="108"/>
      <c r="I384" s="277"/>
      <c r="J384" s="277"/>
    </row>
    <row r="385" spans="1:10" x14ac:dyDescent="0.15">
      <c r="A385" s="105"/>
      <c r="B385" s="106"/>
      <c r="C385" s="107"/>
      <c r="D385" s="108"/>
      <c r="E385" s="108"/>
      <c r="F385" s="108"/>
      <c r="G385" s="108"/>
      <c r="H385" s="108"/>
      <c r="I385" s="277"/>
      <c r="J385" s="277"/>
    </row>
    <row r="386" spans="1:10" x14ac:dyDescent="0.15">
      <c r="A386" s="105"/>
      <c r="B386" s="106"/>
      <c r="C386" s="107"/>
      <c r="D386" s="108"/>
      <c r="E386" s="108"/>
      <c r="F386" s="108"/>
      <c r="G386" s="108"/>
      <c r="H386" s="108"/>
      <c r="I386" s="277"/>
      <c r="J386" s="277"/>
    </row>
    <row r="387" spans="1:10" x14ac:dyDescent="0.15">
      <c r="A387" s="105"/>
      <c r="B387" s="106"/>
      <c r="C387" s="107"/>
      <c r="D387" s="108"/>
      <c r="E387" s="108"/>
      <c r="F387" s="108"/>
      <c r="G387" s="108"/>
      <c r="H387" s="108"/>
      <c r="I387" s="277"/>
      <c r="J387" s="277"/>
    </row>
    <row r="388" spans="1:10" x14ac:dyDescent="0.15">
      <c r="A388" s="105"/>
      <c r="B388" s="106"/>
      <c r="C388" s="107"/>
      <c r="D388" s="108"/>
      <c r="E388" s="108"/>
      <c r="F388" s="108"/>
      <c r="G388" s="108"/>
      <c r="H388" s="108"/>
      <c r="I388" s="277"/>
      <c r="J388" s="277"/>
    </row>
    <row r="389" spans="1:10" x14ac:dyDescent="0.15">
      <c r="A389" s="105"/>
      <c r="B389" s="106"/>
      <c r="C389" s="107"/>
      <c r="D389" s="108"/>
      <c r="E389" s="108"/>
      <c r="F389" s="108"/>
      <c r="G389" s="108"/>
      <c r="H389" s="108"/>
      <c r="I389" s="277"/>
      <c r="J389" s="277"/>
    </row>
    <row r="390" spans="1:10" x14ac:dyDescent="0.15">
      <c r="A390" s="105"/>
      <c r="B390" s="106"/>
      <c r="C390" s="107"/>
      <c r="D390" s="108"/>
      <c r="E390" s="108"/>
      <c r="F390" s="108"/>
      <c r="G390" s="108"/>
      <c r="H390" s="108"/>
      <c r="I390" s="277"/>
      <c r="J390" s="277"/>
    </row>
    <row r="391" spans="1:10" x14ac:dyDescent="0.15">
      <c r="A391" s="105"/>
      <c r="B391" s="106"/>
      <c r="C391" s="107"/>
      <c r="D391" s="108"/>
      <c r="E391" s="108"/>
      <c r="F391" s="108"/>
      <c r="G391" s="108"/>
      <c r="H391" s="108"/>
      <c r="I391" s="277"/>
      <c r="J391" s="277"/>
    </row>
    <row r="392" spans="1:10" x14ac:dyDescent="0.15">
      <c r="A392" s="105"/>
      <c r="B392" s="106"/>
      <c r="C392" s="107"/>
      <c r="D392" s="108"/>
      <c r="E392" s="108"/>
      <c r="F392" s="108"/>
      <c r="G392" s="108"/>
      <c r="H392" s="108"/>
      <c r="I392" s="277"/>
      <c r="J392" s="277"/>
    </row>
    <row r="393" spans="1:10" x14ac:dyDescent="0.15">
      <c r="A393" s="105"/>
      <c r="B393" s="106"/>
      <c r="C393" s="107"/>
      <c r="D393" s="108"/>
      <c r="E393" s="108"/>
      <c r="F393" s="108"/>
      <c r="G393" s="108"/>
      <c r="H393" s="108"/>
      <c r="I393" s="277"/>
      <c r="J393" s="277"/>
    </row>
    <row r="394" spans="1:10" x14ac:dyDescent="0.15">
      <c r="A394" s="105"/>
      <c r="B394" s="106"/>
      <c r="C394" s="107"/>
      <c r="D394" s="108"/>
      <c r="E394" s="108"/>
      <c r="F394" s="108"/>
      <c r="G394" s="108"/>
      <c r="H394" s="108"/>
      <c r="I394" s="277"/>
      <c r="J394" s="277"/>
    </row>
    <row r="395" spans="1:10" x14ac:dyDescent="0.15">
      <c r="A395" s="105"/>
      <c r="B395" s="106"/>
      <c r="C395" s="107"/>
      <c r="D395" s="108"/>
      <c r="E395" s="108"/>
      <c r="F395" s="108"/>
      <c r="G395" s="108"/>
      <c r="H395" s="108"/>
      <c r="I395" s="277"/>
      <c r="J395" s="277"/>
    </row>
    <row r="396" spans="1:10" x14ac:dyDescent="0.15">
      <c r="A396" s="105"/>
      <c r="B396" s="106"/>
      <c r="C396" s="107"/>
      <c r="D396" s="108"/>
      <c r="E396" s="108"/>
      <c r="F396" s="108"/>
      <c r="G396" s="108"/>
      <c r="H396" s="108"/>
      <c r="I396" s="277"/>
      <c r="J396" s="277"/>
    </row>
    <row r="397" spans="1:10" x14ac:dyDescent="0.15">
      <c r="A397" s="105"/>
      <c r="B397" s="106"/>
      <c r="C397" s="107"/>
      <c r="D397" s="108"/>
      <c r="E397" s="108"/>
      <c r="F397" s="108"/>
      <c r="G397" s="108"/>
      <c r="H397" s="108"/>
      <c r="I397" s="277"/>
      <c r="J397" s="277"/>
    </row>
    <row r="398" spans="1:10" x14ac:dyDescent="0.15">
      <c r="A398" s="105"/>
      <c r="B398" s="106"/>
      <c r="C398" s="107"/>
      <c r="D398" s="108"/>
      <c r="E398" s="108"/>
      <c r="F398" s="108"/>
      <c r="G398" s="108"/>
      <c r="H398" s="108"/>
      <c r="I398" s="277"/>
      <c r="J398" s="277"/>
    </row>
    <row r="399" spans="1:10" x14ac:dyDescent="0.15">
      <c r="A399" s="105"/>
      <c r="B399" s="106"/>
      <c r="C399" s="107"/>
      <c r="D399" s="108"/>
      <c r="E399" s="108"/>
      <c r="F399" s="108"/>
      <c r="G399" s="108"/>
      <c r="H399" s="108"/>
      <c r="I399" s="277"/>
      <c r="J399" s="277"/>
    </row>
    <row r="400" spans="1:10" x14ac:dyDescent="0.15">
      <c r="A400" s="105"/>
      <c r="B400" s="106"/>
      <c r="C400" s="107"/>
      <c r="D400" s="108"/>
      <c r="E400" s="108"/>
      <c r="F400" s="108"/>
      <c r="G400" s="108"/>
      <c r="H400" s="108"/>
      <c r="I400" s="277"/>
      <c r="J400" s="277"/>
    </row>
    <row r="401" spans="1:10" x14ac:dyDescent="0.15">
      <c r="A401" s="105"/>
      <c r="B401" s="106"/>
      <c r="C401" s="107"/>
      <c r="D401" s="108"/>
      <c r="E401" s="108"/>
      <c r="F401" s="108"/>
      <c r="G401" s="108"/>
      <c r="H401" s="108"/>
      <c r="I401" s="277"/>
      <c r="J401" s="277"/>
    </row>
    <row r="402" spans="1:10" x14ac:dyDescent="0.15">
      <c r="A402" s="105"/>
      <c r="B402" s="106"/>
      <c r="C402" s="107"/>
      <c r="D402" s="108"/>
      <c r="E402" s="108"/>
      <c r="F402" s="108"/>
      <c r="G402" s="108"/>
      <c r="H402" s="108"/>
      <c r="I402" s="277"/>
      <c r="J402" s="277"/>
    </row>
    <row r="403" spans="1:10" x14ac:dyDescent="0.15">
      <c r="A403" s="105"/>
      <c r="B403" s="106"/>
      <c r="C403" s="107"/>
      <c r="D403" s="108"/>
      <c r="E403" s="108"/>
      <c r="F403" s="108"/>
      <c r="G403" s="108"/>
      <c r="H403" s="108"/>
      <c r="I403" s="277"/>
      <c r="J403" s="277"/>
    </row>
    <row r="404" spans="1:10" x14ac:dyDescent="0.15">
      <c r="A404" s="105"/>
      <c r="B404" s="106"/>
      <c r="C404" s="107"/>
      <c r="D404" s="108"/>
      <c r="E404" s="108"/>
      <c r="F404" s="108"/>
      <c r="G404" s="108"/>
      <c r="H404" s="108"/>
      <c r="I404" s="277"/>
      <c r="J404" s="277"/>
    </row>
    <row r="405" spans="1:10" x14ac:dyDescent="0.15">
      <c r="A405" s="105"/>
      <c r="B405" s="106"/>
      <c r="C405" s="107"/>
      <c r="D405" s="108"/>
      <c r="E405" s="108"/>
      <c r="F405" s="108"/>
      <c r="G405" s="108"/>
      <c r="H405" s="108"/>
      <c r="I405" s="277"/>
      <c r="J405" s="277"/>
    </row>
    <row r="406" spans="1:10" x14ac:dyDescent="0.15">
      <c r="A406" s="105"/>
      <c r="B406" s="106"/>
      <c r="C406" s="107"/>
      <c r="D406" s="108"/>
      <c r="E406" s="108"/>
      <c r="F406" s="108"/>
      <c r="G406" s="108"/>
      <c r="H406" s="108"/>
      <c r="I406" s="277"/>
      <c r="J406" s="277"/>
    </row>
    <row r="407" spans="1:10" x14ac:dyDescent="0.15">
      <c r="A407" s="105"/>
      <c r="B407" s="106"/>
      <c r="C407" s="107"/>
      <c r="D407" s="108"/>
      <c r="E407" s="108"/>
      <c r="F407" s="108"/>
      <c r="G407" s="108"/>
      <c r="H407" s="108"/>
      <c r="I407" s="277"/>
      <c r="J407" s="277"/>
    </row>
    <row r="408" spans="1:10" x14ac:dyDescent="0.15">
      <c r="A408" s="105"/>
      <c r="B408" s="106"/>
      <c r="C408" s="107"/>
      <c r="D408" s="108"/>
      <c r="E408" s="108"/>
      <c r="F408" s="108"/>
      <c r="G408" s="108"/>
      <c r="H408" s="108"/>
      <c r="I408" s="277"/>
      <c r="J408" s="277"/>
    </row>
    <row r="409" spans="1:10" x14ac:dyDescent="0.15">
      <c r="A409" s="105"/>
      <c r="B409" s="106"/>
      <c r="C409" s="107"/>
      <c r="D409" s="108"/>
      <c r="E409" s="108"/>
      <c r="F409" s="108"/>
      <c r="G409" s="108"/>
      <c r="H409" s="108"/>
      <c r="I409" s="277"/>
      <c r="J409" s="277"/>
    </row>
    <row r="410" spans="1:10" x14ac:dyDescent="0.15">
      <c r="A410" s="105"/>
      <c r="B410" s="106"/>
      <c r="C410" s="107"/>
      <c r="D410" s="108"/>
      <c r="E410" s="108"/>
      <c r="F410" s="108"/>
      <c r="G410" s="108"/>
      <c r="H410" s="108"/>
      <c r="I410" s="277"/>
      <c r="J410" s="277"/>
    </row>
    <row r="411" spans="1:10" x14ac:dyDescent="0.15">
      <c r="A411" s="105"/>
      <c r="B411" s="106"/>
      <c r="C411" s="107"/>
      <c r="D411" s="108"/>
      <c r="E411" s="108"/>
      <c r="F411" s="108"/>
      <c r="G411" s="108"/>
      <c r="H411" s="108"/>
      <c r="I411" s="277"/>
      <c r="J411" s="277"/>
    </row>
    <row r="412" spans="1:10" x14ac:dyDescent="0.15">
      <c r="A412" s="105"/>
      <c r="B412" s="106"/>
      <c r="C412" s="107"/>
      <c r="D412" s="108"/>
      <c r="E412" s="108"/>
      <c r="F412" s="108"/>
      <c r="G412" s="108"/>
      <c r="H412" s="108"/>
      <c r="I412" s="277"/>
      <c r="J412" s="277"/>
    </row>
    <row r="413" spans="1:10" x14ac:dyDescent="0.15">
      <c r="A413" s="105"/>
      <c r="B413" s="106"/>
      <c r="C413" s="107"/>
      <c r="D413" s="108"/>
      <c r="E413" s="108"/>
      <c r="F413" s="108"/>
      <c r="G413" s="108"/>
      <c r="H413" s="108"/>
      <c r="I413" s="277"/>
      <c r="J413" s="277"/>
    </row>
    <row r="414" spans="1:10" x14ac:dyDescent="0.15">
      <c r="A414" s="105"/>
      <c r="B414" s="106"/>
      <c r="C414" s="107"/>
      <c r="D414" s="108"/>
      <c r="E414" s="108"/>
      <c r="F414" s="108"/>
      <c r="G414" s="108"/>
      <c r="H414" s="108"/>
      <c r="I414" s="277"/>
      <c r="J414" s="277"/>
    </row>
    <row r="415" spans="1:10" x14ac:dyDescent="0.15">
      <c r="A415" s="105"/>
      <c r="B415" s="106"/>
      <c r="C415" s="107"/>
      <c r="D415" s="108"/>
      <c r="E415" s="108"/>
      <c r="F415" s="108"/>
      <c r="G415" s="108"/>
      <c r="H415" s="108"/>
      <c r="I415" s="277"/>
      <c r="J415" s="277"/>
    </row>
    <row r="416" spans="1:10" x14ac:dyDescent="0.15">
      <c r="A416" s="105"/>
      <c r="B416" s="106"/>
      <c r="C416" s="107"/>
      <c r="D416" s="108"/>
      <c r="E416" s="108"/>
      <c r="F416" s="108"/>
      <c r="G416" s="108"/>
      <c r="H416" s="108"/>
      <c r="I416" s="277"/>
      <c r="J416" s="277"/>
    </row>
    <row r="417" spans="1:10" x14ac:dyDescent="0.15">
      <c r="A417" s="105"/>
      <c r="B417" s="106"/>
      <c r="C417" s="107"/>
      <c r="D417" s="108"/>
      <c r="E417" s="108"/>
      <c r="F417" s="108"/>
      <c r="G417" s="108"/>
      <c r="H417" s="108"/>
      <c r="I417" s="277"/>
      <c r="J417" s="277"/>
    </row>
    <row r="418" spans="1:10" x14ac:dyDescent="0.15">
      <c r="A418" s="105"/>
      <c r="B418" s="106"/>
      <c r="C418" s="107"/>
      <c r="D418" s="108"/>
      <c r="E418" s="108"/>
      <c r="F418" s="108"/>
      <c r="G418" s="108"/>
      <c r="H418" s="108"/>
      <c r="I418" s="277"/>
      <c r="J418" s="277"/>
    </row>
    <row r="419" spans="1:10" x14ac:dyDescent="0.15">
      <c r="A419" s="105"/>
      <c r="B419" s="106"/>
      <c r="C419" s="107"/>
      <c r="D419" s="108"/>
      <c r="E419" s="108"/>
      <c r="F419" s="108"/>
      <c r="G419" s="108"/>
      <c r="H419" s="108"/>
      <c r="I419" s="277"/>
      <c r="J419" s="277"/>
    </row>
    <row r="420" spans="1:10" x14ac:dyDescent="0.15">
      <c r="A420" s="105"/>
      <c r="B420" s="106"/>
      <c r="C420" s="107"/>
      <c r="D420" s="108"/>
      <c r="E420" s="108"/>
      <c r="F420" s="108"/>
      <c r="G420" s="108"/>
      <c r="H420" s="108"/>
      <c r="I420" s="277"/>
      <c r="J420" s="277"/>
    </row>
    <row r="421" spans="1:10" x14ac:dyDescent="0.15">
      <c r="A421" s="105"/>
      <c r="B421" s="106"/>
      <c r="C421" s="107"/>
      <c r="D421" s="108"/>
      <c r="E421" s="108"/>
      <c r="F421" s="108"/>
      <c r="G421" s="108"/>
      <c r="H421" s="108"/>
      <c r="I421" s="277"/>
      <c r="J421" s="277"/>
    </row>
    <row r="422" spans="1:10" x14ac:dyDescent="0.15">
      <c r="A422" s="105"/>
      <c r="B422" s="106"/>
      <c r="C422" s="107"/>
      <c r="D422" s="108"/>
      <c r="E422" s="108"/>
      <c r="F422" s="108"/>
      <c r="G422" s="108"/>
      <c r="H422" s="108"/>
      <c r="I422" s="277"/>
      <c r="J422" s="277"/>
    </row>
    <row r="423" spans="1:10" x14ac:dyDescent="0.15">
      <c r="A423" s="105"/>
      <c r="B423" s="106"/>
      <c r="C423" s="107"/>
      <c r="D423" s="108"/>
      <c r="E423" s="108"/>
      <c r="F423" s="108"/>
      <c r="G423" s="108"/>
      <c r="H423" s="108"/>
      <c r="I423" s="277"/>
      <c r="J423" s="277"/>
    </row>
    <row r="424" spans="1:10" x14ac:dyDescent="0.15">
      <c r="A424" s="105"/>
      <c r="B424" s="106"/>
      <c r="C424" s="107"/>
      <c r="D424" s="108"/>
      <c r="E424" s="108"/>
      <c r="F424" s="108"/>
      <c r="G424" s="108"/>
      <c r="H424" s="108"/>
      <c r="I424" s="277"/>
      <c r="J424" s="277"/>
    </row>
    <row r="425" spans="1:10" x14ac:dyDescent="0.15">
      <c r="A425" s="105"/>
      <c r="B425" s="106"/>
      <c r="C425" s="107"/>
      <c r="D425" s="108"/>
      <c r="E425" s="108"/>
      <c r="F425" s="108"/>
      <c r="G425" s="108"/>
      <c r="H425" s="108"/>
      <c r="I425" s="277"/>
      <c r="J425" s="277"/>
    </row>
    <row r="426" spans="1:10" x14ac:dyDescent="0.15">
      <c r="A426" s="105"/>
      <c r="B426" s="106"/>
      <c r="C426" s="107"/>
      <c r="D426" s="108"/>
      <c r="E426" s="108"/>
      <c r="F426" s="108"/>
      <c r="G426" s="108"/>
      <c r="H426" s="108"/>
      <c r="I426" s="277"/>
      <c r="J426" s="277"/>
    </row>
    <row r="427" spans="1:10" x14ac:dyDescent="0.15">
      <c r="A427" s="105"/>
      <c r="B427" s="106"/>
      <c r="C427" s="107"/>
      <c r="D427" s="108"/>
      <c r="E427" s="108"/>
      <c r="F427" s="108"/>
      <c r="G427" s="108"/>
      <c r="H427" s="108"/>
      <c r="I427" s="277"/>
      <c r="J427" s="277"/>
    </row>
    <row r="428" spans="1:10" x14ac:dyDescent="0.15">
      <c r="A428" s="105"/>
      <c r="B428" s="106"/>
      <c r="C428" s="107"/>
      <c r="D428" s="108"/>
      <c r="E428" s="108"/>
      <c r="F428" s="108"/>
      <c r="G428" s="108"/>
      <c r="H428" s="108"/>
      <c r="I428" s="277"/>
      <c r="J428" s="277"/>
    </row>
    <row r="429" spans="1:10" x14ac:dyDescent="0.15">
      <c r="A429" s="105"/>
      <c r="B429" s="106"/>
      <c r="C429" s="107"/>
      <c r="D429" s="108"/>
      <c r="E429" s="108"/>
      <c r="F429" s="108"/>
      <c r="G429" s="108"/>
      <c r="H429" s="108"/>
      <c r="I429" s="277"/>
      <c r="J429" s="277"/>
    </row>
    <row r="430" spans="1:10" x14ac:dyDescent="0.15">
      <c r="A430" s="105"/>
      <c r="B430" s="106"/>
      <c r="C430" s="107"/>
      <c r="D430" s="108"/>
      <c r="E430" s="108"/>
      <c r="F430" s="108"/>
      <c r="G430" s="108"/>
      <c r="H430" s="108"/>
      <c r="I430" s="277"/>
      <c r="J430" s="277"/>
    </row>
    <row r="431" spans="1:10" x14ac:dyDescent="0.15">
      <c r="A431" s="105"/>
      <c r="B431" s="106"/>
      <c r="C431" s="107"/>
      <c r="D431" s="108"/>
      <c r="E431" s="108"/>
      <c r="F431" s="108"/>
      <c r="G431" s="108"/>
      <c r="H431" s="108"/>
      <c r="I431" s="277"/>
      <c r="J431" s="277"/>
    </row>
    <row r="432" spans="1:10" x14ac:dyDescent="0.15">
      <c r="A432" s="105"/>
      <c r="B432" s="106"/>
      <c r="C432" s="107"/>
      <c r="D432" s="108"/>
      <c r="E432" s="108"/>
      <c r="F432" s="108"/>
      <c r="G432" s="108"/>
      <c r="H432" s="108"/>
      <c r="I432" s="277"/>
      <c r="J432" s="277"/>
    </row>
    <row r="433" spans="1:10" x14ac:dyDescent="0.15">
      <c r="A433" s="105"/>
      <c r="B433" s="106"/>
      <c r="C433" s="107"/>
      <c r="D433" s="108"/>
      <c r="E433" s="108"/>
      <c r="F433" s="108"/>
      <c r="G433" s="108"/>
      <c r="H433" s="108"/>
      <c r="I433" s="277"/>
      <c r="J433" s="277"/>
    </row>
    <row r="434" spans="1:10" x14ac:dyDescent="0.15">
      <c r="A434" s="105"/>
      <c r="B434" s="106"/>
      <c r="C434" s="107"/>
      <c r="D434" s="108"/>
      <c r="E434" s="108"/>
      <c r="F434" s="108"/>
      <c r="G434" s="108"/>
      <c r="H434" s="108"/>
      <c r="I434" s="277"/>
      <c r="J434" s="277"/>
    </row>
    <row r="435" spans="1:10" x14ac:dyDescent="0.15">
      <c r="A435" s="105"/>
      <c r="B435" s="106"/>
      <c r="C435" s="107"/>
      <c r="D435" s="108"/>
      <c r="E435" s="108"/>
      <c r="F435" s="108"/>
      <c r="G435" s="108"/>
      <c r="H435" s="108"/>
      <c r="I435" s="277"/>
      <c r="J435" s="277"/>
    </row>
    <row r="436" spans="1:10" x14ac:dyDescent="0.15">
      <c r="A436" s="105"/>
      <c r="B436" s="106"/>
      <c r="C436" s="107"/>
      <c r="D436" s="108"/>
      <c r="E436" s="108"/>
      <c r="F436" s="108"/>
      <c r="G436" s="108"/>
      <c r="H436" s="108"/>
      <c r="I436" s="277"/>
      <c r="J436" s="277"/>
    </row>
    <row r="437" spans="1:10" x14ac:dyDescent="0.15">
      <c r="A437" s="105"/>
      <c r="B437" s="106"/>
      <c r="C437" s="107"/>
      <c r="D437" s="108"/>
      <c r="E437" s="108"/>
      <c r="F437" s="108"/>
      <c r="G437" s="108"/>
      <c r="H437" s="108"/>
      <c r="I437" s="277"/>
      <c r="J437" s="277"/>
    </row>
    <row r="438" spans="1:10" x14ac:dyDescent="0.15">
      <c r="A438" s="105"/>
      <c r="B438" s="106"/>
      <c r="C438" s="107"/>
      <c r="D438" s="108"/>
      <c r="E438" s="108"/>
      <c r="F438" s="108"/>
      <c r="G438" s="108"/>
      <c r="H438" s="108"/>
      <c r="I438" s="277"/>
      <c r="J438" s="277"/>
    </row>
    <row r="439" spans="1:10" x14ac:dyDescent="0.15">
      <c r="A439" s="105"/>
      <c r="B439" s="106"/>
      <c r="C439" s="107"/>
      <c r="D439" s="108"/>
      <c r="E439" s="108"/>
      <c r="F439" s="108"/>
      <c r="G439" s="108"/>
      <c r="H439" s="108"/>
      <c r="I439" s="277"/>
      <c r="J439" s="277"/>
    </row>
    <row r="440" spans="1:10" x14ac:dyDescent="0.15">
      <c r="A440" s="105"/>
      <c r="B440" s="106"/>
      <c r="C440" s="107"/>
      <c r="D440" s="108"/>
      <c r="E440" s="108"/>
      <c r="F440" s="108"/>
      <c r="G440" s="108"/>
      <c r="H440" s="108"/>
      <c r="I440" s="277"/>
      <c r="J440" s="277"/>
    </row>
    <row r="441" spans="1:10" x14ac:dyDescent="0.15">
      <c r="A441" s="105"/>
      <c r="B441" s="106"/>
      <c r="C441" s="107"/>
      <c r="D441" s="108"/>
      <c r="E441" s="108"/>
      <c r="F441" s="108"/>
      <c r="G441" s="108"/>
      <c r="H441" s="108"/>
      <c r="I441" s="277"/>
      <c r="J441" s="277"/>
    </row>
    <row r="442" spans="1:10" x14ac:dyDescent="0.15">
      <c r="A442" s="105"/>
      <c r="B442" s="106"/>
      <c r="C442" s="107"/>
      <c r="D442" s="108"/>
      <c r="E442" s="108"/>
      <c r="F442" s="108"/>
      <c r="G442" s="108"/>
      <c r="H442" s="108"/>
      <c r="I442" s="277"/>
      <c r="J442" s="277"/>
    </row>
    <row r="443" spans="1:10" x14ac:dyDescent="0.15">
      <c r="A443" s="105"/>
      <c r="B443" s="106"/>
      <c r="C443" s="107"/>
      <c r="D443" s="108"/>
      <c r="E443" s="108"/>
      <c r="F443" s="108"/>
      <c r="G443" s="108"/>
      <c r="H443" s="108"/>
      <c r="I443" s="277"/>
      <c r="J443" s="277"/>
    </row>
    <row r="444" spans="1:10" x14ac:dyDescent="0.15">
      <c r="A444" s="105"/>
      <c r="B444" s="106"/>
      <c r="C444" s="107"/>
      <c r="D444" s="108"/>
      <c r="E444" s="108"/>
      <c r="F444" s="108"/>
      <c r="G444" s="108"/>
      <c r="H444" s="108"/>
      <c r="I444" s="277"/>
      <c r="J444" s="277"/>
    </row>
    <row r="445" spans="1:10" x14ac:dyDescent="0.15">
      <c r="A445" s="105"/>
      <c r="B445" s="106"/>
      <c r="C445" s="107"/>
      <c r="D445" s="108"/>
      <c r="E445" s="108"/>
      <c r="F445" s="108"/>
      <c r="G445" s="108"/>
      <c r="H445" s="108"/>
      <c r="I445" s="277"/>
      <c r="J445" s="277"/>
    </row>
    <row r="446" spans="1:10" x14ac:dyDescent="0.15">
      <c r="A446" s="105"/>
      <c r="B446" s="106"/>
      <c r="C446" s="107"/>
      <c r="D446" s="108"/>
      <c r="E446" s="108"/>
      <c r="F446" s="108"/>
      <c r="G446" s="108"/>
      <c r="H446" s="108"/>
      <c r="I446" s="277"/>
      <c r="J446" s="277"/>
    </row>
    <row r="447" spans="1:10" x14ac:dyDescent="0.15">
      <c r="A447" s="105"/>
      <c r="B447" s="106"/>
      <c r="C447" s="107"/>
      <c r="D447" s="108"/>
      <c r="E447" s="108"/>
      <c r="F447" s="108"/>
      <c r="G447" s="108"/>
      <c r="H447" s="108"/>
      <c r="I447" s="277"/>
      <c r="J447" s="277"/>
    </row>
    <row r="448" spans="1:10" x14ac:dyDescent="0.15">
      <c r="A448" s="105"/>
      <c r="B448" s="106"/>
      <c r="C448" s="107"/>
      <c r="D448" s="108"/>
      <c r="E448" s="108"/>
      <c r="F448" s="108"/>
      <c r="G448" s="108"/>
      <c r="H448" s="108"/>
      <c r="I448" s="277"/>
      <c r="J448" s="277"/>
    </row>
    <row r="449" spans="1:10" x14ac:dyDescent="0.15">
      <c r="A449" s="105"/>
      <c r="B449" s="106"/>
      <c r="C449" s="107"/>
      <c r="D449" s="108"/>
      <c r="E449" s="108"/>
      <c r="F449" s="108"/>
      <c r="G449" s="108"/>
      <c r="H449" s="108"/>
      <c r="I449" s="277"/>
      <c r="J449" s="277"/>
    </row>
    <row r="450" spans="1:10" x14ac:dyDescent="0.15">
      <c r="A450" s="105"/>
      <c r="B450" s="106"/>
      <c r="C450" s="107"/>
      <c r="D450" s="108"/>
      <c r="E450" s="108"/>
      <c r="F450" s="108"/>
      <c r="G450" s="108"/>
      <c r="H450" s="108"/>
      <c r="I450" s="277"/>
      <c r="J450" s="277"/>
    </row>
    <row r="451" spans="1:10" x14ac:dyDescent="0.15">
      <c r="A451" s="105"/>
      <c r="B451" s="106"/>
      <c r="C451" s="107"/>
      <c r="D451" s="108"/>
      <c r="E451" s="108"/>
      <c r="F451" s="108"/>
      <c r="G451" s="108"/>
      <c r="H451" s="108"/>
      <c r="I451" s="277"/>
      <c r="J451" s="277"/>
    </row>
    <row r="452" spans="1:10" x14ac:dyDescent="0.15">
      <c r="A452" s="105"/>
      <c r="B452" s="106"/>
      <c r="C452" s="107"/>
      <c r="D452" s="108"/>
      <c r="E452" s="108"/>
      <c r="F452" s="108"/>
      <c r="G452" s="108"/>
      <c r="H452" s="108"/>
      <c r="I452" s="277"/>
      <c r="J452" s="277"/>
    </row>
    <row r="453" spans="1:10" x14ac:dyDescent="0.15">
      <c r="A453" s="105"/>
      <c r="B453" s="106"/>
      <c r="C453" s="107"/>
      <c r="D453" s="108"/>
      <c r="E453" s="108"/>
      <c r="F453" s="108"/>
      <c r="G453" s="108"/>
      <c r="H453" s="108"/>
      <c r="I453" s="277"/>
      <c r="J453" s="277"/>
    </row>
    <row r="454" spans="1:10" x14ac:dyDescent="0.15">
      <c r="A454" s="105"/>
      <c r="B454" s="106"/>
      <c r="C454" s="107"/>
      <c r="D454" s="108"/>
      <c r="E454" s="108"/>
      <c r="F454" s="108"/>
      <c r="G454" s="108"/>
      <c r="H454" s="108"/>
      <c r="I454" s="277"/>
      <c r="J454" s="277"/>
    </row>
    <row r="455" spans="1:10" x14ac:dyDescent="0.15">
      <c r="A455" s="105"/>
      <c r="B455" s="106"/>
      <c r="C455" s="107"/>
      <c r="D455" s="108"/>
      <c r="E455" s="108"/>
      <c r="F455" s="108"/>
      <c r="G455" s="108"/>
      <c r="H455" s="108"/>
      <c r="I455" s="277"/>
      <c r="J455" s="277"/>
    </row>
    <row r="456" spans="1:10" x14ac:dyDescent="0.15">
      <c r="A456" s="105"/>
      <c r="B456" s="106"/>
      <c r="C456" s="107"/>
      <c r="D456" s="108"/>
      <c r="E456" s="108"/>
      <c r="F456" s="108"/>
      <c r="G456" s="108"/>
      <c r="H456" s="108"/>
      <c r="I456" s="277"/>
      <c r="J456" s="277"/>
    </row>
    <row r="457" spans="1:10" x14ac:dyDescent="0.15">
      <c r="A457" s="105"/>
      <c r="B457" s="106"/>
      <c r="C457" s="107"/>
      <c r="D457" s="108"/>
      <c r="E457" s="108"/>
      <c r="F457" s="108"/>
      <c r="G457" s="108"/>
      <c r="H457" s="108"/>
      <c r="I457" s="277"/>
      <c r="J457" s="277"/>
    </row>
    <row r="458" spans="1:10" x14ac:dyDescent="0.15">
      <c r="A458" s="105"/>
      <c r="B458" s="106"/>
      <c r="C458" s="107"/>
      <c r="D458" s="108"/>
      <c r="E458" s="108"/>
      <c r="F458" s="108"/>
      <c r="G458" s="108"/>
      <c r="H458" s="108"/>
      <c r="I458" s="277"/>
      <c r="J458" s="277"/>
    </row>
    <row r="459" spans="1:10" x14ac:dyDescent="0.15">
      <c r="A459" s="105"/>
      <c r="B459" s="106"/>
      <c r="C459" s="107"/>
      <c r="D459" s="108"/>
      <c r="E459" s="108"/>
      <c r="F459" s="108"/>
      <c r="G459" s="108"/>
      <c r="H459" s="108"/>
      <c r="I459" s="277"/>
      <c r="J459" s="277"/>
    </row>
    <row r="460" spans="1:10" x14ac:dyDescent="0.15">
      <c r="A460" s="105"/>
      <c r="B460" s="106"/>
      <c r="C460" s="107"/>
      <c r="D460" s="108"/>
      <c r="E460" s="108"/>
      <c r="F460" s="108"/>
      <c r="G460" s="108"/>
      <c r="H460" s="108"/>
      <c r="I460" s="277"/>
      <c r="J460" s="277"/>
    </row>
    <row r="461" spans="1:10" x14ac:dyDescent="0.15">
      <c r="A461" s="105"/>
      <c r="B461" s="106"/>
      <c r="C461" s="107"/>
      <c r="D461" s="108"/>
      <c r="E461" s="108"/>
      <c r="F461" s="108"/>
      <c r="G461" s="108"/>
      <c r="H461" s="108"/>
      <c r="I461" s="277"/>
      <c r="J461" s="277"/>
    </row>
    <row r="462" spans="1:10" x14ac:dyDescent="0.15">
      <c r="A462" s="105"/>
      <c r="B462" s="106"/>
      <c r="C462" s="107"/>
      <c r="D462" s="108"/>
      <c r="E462" s="108"/>
      <c r="F462" s="108"/>
      <c r="G462" s="108"/>
      <c r="H462" s="108"/>
      <c r="I462" s="277"/>
      <c r="J462" s="277"/>
    </row>
    <row r="463" spans="1:10" x14ac:dyDescent="0.15">
      <c r="A463" s="105"/>
      <c r="B463" s="106"/>
      <c r="C463" s="107"/>
      <c r="D463" s="108"/>
      <c r="E463" s="108"/>
      <c r="F463" s="108"/>
      <c r="G463" s="108"/>
      <c r="H463" s="108"/>
      <c r="I463" s="277"/>
      <c r="J463" s="277"/>
    </row>
    <row r="464" spans="1:10" x14ac:dyDescent="0.15">
      <c r="A464" s="105"/>
      <c r="B464" s="106"/>
      <c r="C464" s="107"/>
      <c r="D464" s="108"/>
      <c r="E464" s="108"/>
      <c r="F464" s="108"/>
      <c r="G464" s="108"/>
      <c r="H464" s="108"/>
      <c r="I464" s="277"/>
      <c r="J464" s="277"/>
    </row>
    <row r="465" spans="1:10" x14ac:dyDescent="0.15">
      <c r="A465" s="105"/>
      <c r="B465" s="106"/>
      <c r="C465" s="107"/>
      <c r="D465" s="108"/>
      <c r="E465" s="108"/>
      <c r="F465" s="108"/>
      <c r="G465" s="108"/>
      <c r="H465" s="108"/>
      <c r="I465" s="277"/>
      <c r="J465" s="277"/>
    </row>
    <row r="466" spans="1:10" x14ac:dyDescent="0.15">
      <c r="A466" s="105"/>
      <c r="B466" s="106"/>
      <c r="C466" s="107"/>
      <c r="D466" s="108"/>
      <c r="E466" s="108"/>
      <c r="F466" s="108"/>
      <c r="G466" s="108"/>
      <c r="H466" s="108"/>
      <c r="I466" s="277"/>
      <c r="J466" s="277"/>
    </row>
    <row r="467" spans="1:10" x14ac:dyDescent="0.15">
      <c r="A467" s="105"/>
      <c r="B467" s="106"/>
      <c r="C467" s="107"/>
      <c r="D467" s="108"/>
      <c r="E467" s="108"/>
      <c r="F467" s="108"/>
      <c r="G467" s="108"/>
      <c r="H467" s="108"/>
      <c r="I467" s="277"/>
      <c r="J467" s="277"/>
    </row>
    <row r="468" spans="1:10" x14ac:dyDescent="0.15">
      <c r="A468" s="105"/>
      <c r="B468" s="106"/>
      <c r="C468" s="107"/>
      <c r="D468" s="108"/>
      <c r="E468" s="108"/>
      <c r="F468" s="108"/>
      <c r="G468" s="108"/>
      <c r="H468" s="108"/>
      <c r="I468" s="277"/>
      <c r="J468" s="277"/>
    </row>
    <row r="469" spans="1:10" x14ac:dyDescent="0.15">
      <c r="A469" s="105"/>
      <c r="B469" s="106"/>
      <c r="C469" s="107"/>
      <c r="D469" s="108"/>
      <c r="E469" s="108"/>
      <c r="F469" s="108"/>
      <c r="G469" s="108"/>
      <c r="H469" s="108"/>
      <c r="I469" s="277"/>
      <c r="J469" s="277"/>
    </row>
    <row r="470" spans="1:10" x14ac:dyDescent="0.15">
      <c r="A470" s="105"/>
      <c r="B470" s="106"/>
      <c r="C470" s="107"/>
      <c r="D470" s="108"/>
      <c r="E470" s="108"/>
      <c r="F470" s="108"/>
      <c r="G470" s="108"/>
      <c r="H470" s="108"/>
      <c r="I470" s="277"/>
      <c r="J470" s="277"/>
    </row>
    <row r="471" spans="1:10" x14ac:dyDescent="0.15">
      <c r="A471" s="105"/>
      <c r="B471" s="106"/>
      <c r="C471" s="107"/>
      <c r="D471" s="108"/>
      <c r="E471" s="108"/>
      <c r="F471" s="108"/>
      <c r="G471" s="108"/>
      <c r="H471" s="108"/>
      <c r="I471" s="277"/>
      <c r="J471" s="277"/>
    </row>
    <row r="472" spans="1:10" x14ac:dyDescent="0.15">
      <c r="A472" s="105"/>
      <c r="B472" s="106"/>
      <c r="C472" s="107"/>
      <c r="D472" s="108"/>
      <c r="E472" s="108"/>
      <c r="F472" s="108"/>
      <c r="G472" s="108"/>
      <c r="H472" s="108"/>
      <c r="I472" s="277"/>
      <c r="J472" s="277"/>
    </row>
    <row r="473" spans="1:10" x14ac:dyDescent="0.15">
      <c r="A473" s="105"/>
      <c r="B473" s="106"/>
      <c r="C473" s="107"/>
      <c r="D473" s="108"/>
      <c r="E473" s="108"/>
      <c r="F473" s="108"/>
      <c r="G473" s="108"/>
      <c r="H473" s="108"/>
      <c r="I473" s="277"/>
      <c r="J473" s="277"/>
    </row>
    <row r="474" spans="1:10" x14ac:dyDescent="0.15">
      <c r="A474" s="105"/>
      <c r="B474" s="106"/>
      <c r="C474" s="107"/>
      <c r="D474" s="108"/>
      <c r="E474" s="108"/>
      <c r="F474" s="108"/>
      <c r="G474" s="108"/>
      <c r="H474" s="108"/>
      <c r="I474" s="277"/>
      <c r="J474" s="277"/>
    </row>
    <row r="475" spans="1:10" x14ac:dyDescent="0.15">
      <c r="A475" s="105"/>
      <c r="B475" s="106"/>
      <c r="C475" s="107"/>
      <c r="D475" s="108"/>
      <c r="E475" s="108"/>
      <c r="F475" s="108"/>
      <c r="G475" s="108"/>
      <c r="H475" s="108"/>
      <c r="I475" s="277"/>
      <c r="J475" s="277"/>
    </row>
    <row r="476" spans="1:10" x14ac:dyDescent="0.15">
      <c r="A476" s="105"/>
      <c r="B476" s="106"/>
      <c r="C476" s="107"/>
      <c r="D476" s="108"/>
      <c r="E476" s="108"/>
      <c r="F476" s="108"/>
      <c r="G476" s="108"/>
      <c r="H476" s="108"/>
      <c r="I476" s="277"/>
      <c r="J476" s="277"/>
    </row>
    <row r="477" spans="1:10" x14ac:dyDescent="0.15">
      <c r="A477" s="105"/>
      <c r="B477" s="106"/>
      <c r="C477" s="107"/>
      <c r="D477" s="108"/>
      <c r="E477" s="108"/>
      <c r="F477" s="108"/>
      <c r="G477" s="108"/>
      <c r="H477" s="108"/>
      <c r="I477" s="277"/>
      <c r="J477" s="277"/>
    </row>
    <row r="478" spans="1:10" x14ac:dyDescent="0.15">
      <c r="A478" s="105"/>
      <c r="B478" s="106"/>
      <c r="C478" s="107"/>
      <c r="D478" s="108"/>
      <c r="E478" s="108"/>
      <c r="F478" s="108"/>
      <c r="G478" s="108"/>
      <c r="H478" s="108"/>
      <c r="I478" s="277"/>
      <c r="J478" s="277"/>
    </row>
    <row r="479" spans="1:10" x14ac:dyDescent="0.15">
      <c r="A479" s="105"/>
      <c r="B479" s="106"/>
      <c r="C479" s="107"/>
      <c r="D479" s="108"/>
      <c r="E479" s="108"/>
      <c r="F479" s="108"/>
      <c r="G479" s="108"/>
      <c r="H479" s="108"/>
      <c r="I479" s="277"/>
      <c r="J479" s="277"/>
    </row>
    <row r="480" spans="1:10" x14ac:dyDescent="0.15">
      <c r="A480" s="105"/>
      <c r="B480" s="106"/>
      <c r="C480" s="107"/>
      <c r="D480" s="108"/>
      <c r="E480" s="108"/>
      <c r="F480" s="108"/>
      <c r="G480" s="108"/>
      <c r="H480" s="108"/>
      <c r="I480" s="277"/>
      <c r="J480" s="277"/>
    </row>
    <row r="481" spans="1:10" x14ac:dyDescent="0.15">
      <c r="A481" s="105"/>
      <c r="B481" s="106"/>
      <c r="C481" s="107"/>
      <c r="D481" s="108"/>
      <c r="E481" s="108"/>
      <c r="F481" s="108"/>
      <c r="G481" s="108"/>
      <c r="H481" s="108"/>
      <c r="I481" s="277"/>
      <c r="J481" s="277"/>
    </row>
    <row r="482" spans="1:10" x14ac:dyDescent="0.15">
      <c r="A482" s="105"/>
      <c r="B482" s="106"/>
      <c r="C482" s="107"/>
      <c r="D482" s="108"/>
      <c r="E482" s="108"/>
      <c r="F482" s="108"/>
      <c r="G482" s="108"/>
      <c r="H482" s="108"/>
      <c r="I482" s="277"/>
      <c r="J482" s="277"/>
    </row>
    <row r="483" spans="1:10" x14ac:dyDescent="0.15">
      <c r="A483" s="105"/>
      <c r="B483" s="106"/>
      <c r="C483" s="107"/>
      <c r="D483" s="108"/>
      <c r="E483" s="108"/>
      <c r="F483" s="108"/>
      <c r="G483" s="108"/>
      <c r="H483" s="108"/>
      <c r="I483" s="277"/>
      <c r="J483" s="277"/>
    </row>
    <row r="484" spans="1:10" x14ac:dyDescent="0.15">
      <c r="A484" s="105"/>
      <c r="B484" s="106"/>
      <c r="C484" s="107"/>
      <c r="D484" s="108"/>
      <c r="E484" s="108"/>
      <c r="F484" s="108"/>
      <c r="G484" s="108"/>
      <c r="H484" s="108"/>
      <c r="I484" s="277"/>
      <c r="J484" s="277"/>
    </row>
    <row r="485" spans="1:10" x14ac:dyDescent="0.15">
      <c r="A485" s="105"/>
      <c r="B485" s="106"/>
      <c r="C485" s="107"/>
      <c r="D485" s="108"/>
      <c r="E485" s="108"/>
      <c r="F485" s="108"/>
      <c r="G485" s="108"/>
      <c r="H485" s="108"/>
      <c r="I485" s="277"/>
      <c r="J485" s="277"/>
    </row>
    <row r="486" spans="1:10" x14ac:dyDescent="0.15">
      <c r="A486" s="105"/>
      <c r="B486" s="106"/>
      <c r="C486" s="107"/>
      <c r="D486" s="108"/>
      <c r="E486" s="108"/>
      <c r="F486" s="108"/>
      <c r="G486" s="108"/>
      <c r="H486" s="108"/>
      <c r="I486" s="277"/>
      <c r="J486" s="277"/>
    </row>
    <row r="487" spans="1:10" x14ac:dyDescent="0.15">
      <c r="A487" s="105"/>
      <c r="B487" s="106"/>
      <c r="C487" s="107"/>
      <c r="D487" s="108"/>
      <c r="E487" s="108"/>
      <c r="F487" s="108"/>
      <c r="G487" s="108"/>
      <c r="H487" s="108"/>
      <c r="I487" s="277"/>
      <c r="J487" s="277"/>
    </row>
    <row r="488" spans="1:10" x14ac:dyDescent="0.15">
      <c r="A488" s="105"/>
      <c r="B488" s="106"/>
      <c r="C488" s="107"/>
      <c r="D488" s="108"/>
      <c r="E488" s="108"/>
      <c r="F488" s="108"/>
      <c r="G488" s="108"/>
      <c r="H488" s="108"/>
      <c r="I488" s="277"/>
      <c r="J488" s="277"/>
    </row>
    <row r="489" spans="1:10" x14ac:dyDescent="0.15">
      <c r="A489" s="105"/>
      <c r="B489" s="106"/>
      <c r="C489" s="107"/>
      <c r="D489" s="108"/>
      <c r="E489" s="108"/>
      <c r="F489" s="108"/>
      <c r="G489" s="108"/>
      <c r="H489" s="108"/>
      <c r="I489" s="277"/>
      <c r="J489" s="277"/>
    </row>
    <row r="490" spans="1:10" x14ac:dyDescent="0.15">
      <c r="A490" s="105"/>
      <c r="B490" s="106"/>
      <c r="C490" s="107"/>
      <c r="D490" s="108"/>
      <c r="E490" s="108"/>
      <c r="F490" s="108"/>
      <c r="G490" s="108"/>
      <c r="H490" s="108"/>
      <c r="I490" s="277"/>
      <c r="J490" s="277"/>
    </row>
    <row r="491" spans="1:10" x14ac:dyDescent="0.15">
      <c r="A491" s="105"/>
      <c r="B491" s="106"/>
      <c r="C491" s="107"/>
      <c r="D491" s="108"/>
      <c r="E491" s="108"/>
      <c r="F491" s="108"/>
      <c r="G491" s="108"/>
      <c r="H491" s="108"/>
      <c r="I491" s="277"/>
      <c r="J491" s="277"/>
    </row>
    <row r="492" spans="1:10" x14ac:dyDescent="0.15">
      <c r="A492" s="105"/>
      <c r="B492" s="106"/>
      <c r="C492" s="107"/>
      <c r="D492" s="108"/>
      <c r="E492" s="108"/>
      <c r="F492" s="108"/>
      <c r="G492" s="108"/>
      <c r="H492" s="108"/>
      <c r="I492" s="277"/>
      <c r="J492" s="277"/>
    </row>
    <row r="493" spans="1:10" x14ac:dyDescent="0.15">
      <c r="A493" s="105"/>
      <c r="B493" s="106"/>
      <c r="C493" s="107"/>
      <c r="D493" s="108"/>
      <c r="E493" s="108"/>
      <c r="F493" s="108"/>
      <c r="G493" s="108"/>
      <c r="H493" s="108"/>
      <c r="I493" s="277"/>
      <c r="J493" s="277"/>
    </row>
    <row r="494" spans="1:10" x14ac:dyDescent="0.15">
      <c r="A494" s="105"/>
      <c r="B494" s="106"/>
      <c r="C494" s="107"/>
      <c r="D494" s="108"/>
      <c r="E494" s="108"/>
      <c r="F494" s="108"/>
      <c r="G494" s="108"/>
      <c r="H494" s="108"/>
      <c r="I494" s="277"/>
      <c r="J494" s="277"/>
    </row>
    <row r="495" spans="1:10" x14ac:dyDescent="0.15">
      <c r="A495" s="105"/>
      <c r="B495" s="106"/>
      <c r="C495" s="107"/>
      <c r="D495" s="108"/>
      <c r="E495" s="108"/>
      <c r="F495" s="108"/>
      <c r="G495" s="108"/>
      <c r="H495" s="108"/>
      <c r="I495" s="277"/>
      <c r="J495" s="277"/>
    </row>
    <row r="496" spans="1:10" x14ac:dyDescent="0.15">
      <c r="A496" s="105"/>
      <c r="B496" s="106"/>
      <c r="C496" s="107"/>
      <c r="D496" s="108"/>
      <c r="E496" s="108"/>
      <c r="F496" s="108"/>
      <c r="G496" s="108"/>
      <c r="H496" s="108"/>
      <c r="I496" s="277"/>
      <c r="J496" s="277"/>
    </row>
    <row r="497" spans="1:10" x14ac:dyDescent="0.15">
      <c r="A497" s="105"/>
      <c r="B497" s="106"/>
      <c r="C497" s="107"/>
      <c r="D497" s="108"/>
      <c r="E497" s="108"/>
      <c r="F497" s="108"/>
      <c r="G497" s="108"/>
      <c r="H497" s="108"/>
      <c r="I497" s="277"/>
      <c r="J497" s="277"/>
    </row>
    <row r="498" spans="1:10" x14ac:dyDescent="0.15">
      <c r="A498" s="105"/>
      <c r="B498" s="106"/>
      <c r="C498" s="107"/>
      <c r="D498" s="108"/>
      <c r="E498" s="108"/>
      <c r="F498" s="108"/>
      <c r="G498" s="108"/>
      <c r="H498" s="108"/>
      <c r="I498" s="277"/>
      <c r="J498" s="277"/>
    </row>
    <row r="499" spans="1:10" x14ac:dyDescent="0.15">
      <c r="A499" s="105"/>
      <c r="B499" s="106"/>
      <c r="C499" s="107"/>
      <c r="D499" s="108"/>
      <c r="E499" s="108"/>
      <c r="F499" s="108"/>
      <c r="G499" s="108"/>
      <c r="H499" s="108"/>
      <c r="I499" s="277"/>
      <c r="J499" s="277"/>
    </row>
    <row r="500" spans="1:10" x14ac:dyDescent="0.15">
      <c r="A500" s="105"/>
      <c r="B500" s="106"/>
      <c r="C500" s="107"/>
      <c r="D500" s="108"/>
      <c r="E500" s="108"/>
      <c r="F500" s="108"/>
      <c r="G500" s="108"/>
      <c r="H500" s="108"/>
      <c r="I500" s="277"/>
      <c r="J500" s="277"/>
    </row>
    <row r="501" spans="1:10" x14ac:dyDescent="0.15">
      <c r="A501" s="105"/>
      <c r="B501" s="106"/>
      <c r="C501" s="107"/>
      <c r="D501" s="108"/>
      <c r="E501" s="108"/>
      <c r="F501" s="108"/>
      <c r="G501" s="108"/>
      <c r="H501" s="108"/>
      <c r="I501" s="277"/>
      <c r="J501" s="277"/>
    </row>
    <row r="502" spans="1:10" x14ac:dyDescent="0.15">
      <c r="A502" s="105"/>
      <c r="B502" s="106"/>
      <c r="C502" s="107"/>
      <c r="D502" s="108"/>
      <c r="E502" s="108"/>
      <c r="F502" s="108"/>
      <c r="G502" s="108"/>
      <c r="H502" s="108"/>
      <c r="I502" s="277"/>
      <c r="J502" s="277"/>
    </row>
    <row r="503" spans="1:10" x14ac:dyDescent="0.15">
      <c r="A503" s="105"/>
      <c r="B503" s="106"/>
      <c r="C503" s="107"/>
      <c r="D503" s="108"/>
      <c r="E503" s="108"/>
      <c r="F503" s="108"/>
      <c r="G503" s="108"/>
      <c r="H503" s="108"/>
      <c r="I503" s="277"/>
      <c r="J503" s="277"/>
    </row>
    <row r="504" spans="1:10" x14ac:dyDescent="0.15">
      <c r="A504" s="105"/>
      <c r="B504" s="106"/>
      <c r="C504" s="107"/>
      <c r="D504" s="108"/>
      <c r="E504" s="108"/>
      <c r="F504" s="108"/>
      <c r="G504" s="108"/>
      <c r="H504" s="108"/>
      <c r="I504" s="277"/>
      <c r="J504" s="277"/>
    </row>
    <row r="505" spans="1:10" x14ac:dyDescent="0.15">
      <c r="A505" s="105"/>
      <c r="B505" s="106"/>
      <c r="C505" s="107"/>
      <c r="D505" s="108"/>
      <c r="E505" s="108"/>
      <c r="F505" s="108"/>
      <c r="G505" s="108"/>
      <c r="H505" s="108"/>
      <c r="I505" s="277"/>
      <c r="J505" s="277"/>
    </row>
    <row r="506" spans="1:10" x14ac:dyDescent="0.15">
      <c r="A506" s="105"/>
      <c r="B506" s="106"/>
      <c r="C506" s="107"/>
      <c r="D506" s="108"/>
      <c r="E506" s="108"/>
      <c r="F506" s="108"/>
      <c r="G506" s="108"/>
      <c r="H506" s="108"/>
      <c r="I506" s="277"/>
      <c r="J506" s="277"/>
    </row>
    <row r="507" spans="1:10" x14ac:dyDescent="0.15">
      <c r="A507" s="105"/>
      <c r="B507" s="106"/>
      <c r="C507" s="107"/>
      <c r="D507" s="108"/>
      <c r="E507" s="108"/>
      <c r="F507" s="108"/>
      <c r="G507" s="108"/>
      <c r="H507" s="108"/>
      <c r="I507" s="277"/>
      <c r="J507" s="277"/>
    </row>
    <row r="508" spans="1:10" x14ac:dyDescent="0.15">
      <c r="A508" s="105"/>
      <c r="B508" s="106"/>
      <c r="C508" s="107"/>
      <c r="D508" s="108"/>
      <c r="E508" s="108"/>
      <c r="F508" s="108"/>
      <c r="G508" s="108"/>
      <c r="H508" s="108"/>
      <c r="I508" s="277"/>
      <c r="J508" s="277"/>
    </row>
    <row r="509" spans="1:10" x14ac:dyDescent="0.15">
      <c r="A509" s="105"/>
      <c r="B509" s="106"/>
      <c r="C509" s="107"/>
      <c r="D509" s="108"/>
      <c r="E509" s="108"/>
      <c r="F509" s="108"/>
      <c r="G509" s="108"/>
      <c r="H509" s="108"/>
      <c r="I509" s="277"/>
      <c r="J509" s="277"/>
    </row>
    <row r="510" spans="1:10" x14ac:dyDescent="0.15">
      <c r="A510" s="105"/>
      <c r="B510" s="106"/>
      <c r="C510" s="107"/>
      <c r="D510" s="108"/>
      <c r="E510" s="108"/>
      <c r="F510" s="108"/>
      <c r="G510" s="108"/>
      <c r="H510" s="108"/>
      <c r="I510" s="277"/>
      <c r="J510" s="277"/>
    </row>
    <row r="511" spans="1:10" x14ac:dyDescent="0.15">
      <c r="A511" s="105"/>
      <c r="B511" s="106"/>
      <c r="C511" s="107"/>
      <c r="D511" s="108"/>
      <c r="E511" s="108"/>
      <c r="F511" s="108"/>
      <c r="G511" s="108"/>
      <c r="H511" s="108"/>
      <c r="I511" s="277"/>
      <c r="J511" s="277"/>
    </row>
    <row r="512" spans="1:10" x14ac:dyDescent="0.15">
      <c r="A512" s="105"/>
      <c r="B512" s="106"/>
      <c r="C512" s="107"/>
      <c r="D512" s="108"/>
      <c r="E512" s="108"/>
      <c r="F512" s="108"/>
      <c r="G512" s="108"/>
      <c r="H512" s="108"/>
      <c r="I512" s="277"/>
      <c r="J512" s="277"/>
    </row>
    <row r="513" spans="1:10" x14ac:dyDescent="0.15">
      <c r="A513" s="105"/>
      <c r="B513" s="106"/>
      <c r="C513" s="107"/>
      <c r="D513" s="108"/>
      <c r="E513" s="108"/>
      <c r="F513" s="108"/>
      <c r="G513" s="108"/>
      <c r="H513" s="108"/>
      <c r="I513" s="277"/>
      <c r="J513" s="277"/>
    </row>
    <row r="514" spans="1:10" x14ac:dyDescent="0.15">
      <c r="A514" s="105"/>
      <c r="B514" s="106"/>
      <c r="C514" s="107"/>
      <c r="D514" s="108"/>
      <c r="E514" s="108"/>
      <c r="F514" s="108"/>
      <c r="G514" s="108"/>
      <c r="H514" s="108"/>
      <c r="I514" s="277"/>
      <c r="J514" s="277"/>
    </row>
    <row r="515" spans="1:10" x14ac:dyDescent="0.15">
      <c r="A515" s="105"/>
      <c r="B515" s="106"/>
      <c r="C515" s="107"/>
      <c r="D515" s="108"/>
      <c r="E515" s="108"/>
      <c r="F515" s="108"/>
      <c r="G515" s="108"/>
      <c r="H515" s="108"/>
      <c r="I515" s="277"/>
      <c r="J515" s="277"/>
    </row>
    <row r="516" spans="1:10" x14ac:dyDescent="0.15">
      <c r="A516" s="105"/>
      <c r="B516" s="106"/>
      <c r="C516" s="107"/>
      <c r="D516" s="108"/>
      <c r="E516" s="108"/>
      <c r="F516" s="108"/>
      <c r="G516" s="108"/>
      <c r="H516" s="108"/>
      <c r="I516" s="277"/>
      <c r="J516" s="277"/>
    </row>
    <row r="517" spans="1:10" x14ac:dyDescent="0.15">
      <c r="A517" s="105"/>
      <c r="B517" s="106"/>
      <c r="C517" s="107"/>
      <c r="D517" s="108"/>
      <c r="E517" s="108"/>
      <c r="F517" s="108"/>
      <c r="G517" s="108"/>
      <c r="H517" s="108"/>
      <c r="I517" s="277"/>
      <c r="J517" s="277"/>
    </row>
    <row r="518" spans="1:10" x14ac:dyDescent="0.15">
      <c r="A518" s="105"/>
      <c r="B518" s="106"/>
      <c r="C518" s="107"/>
      <c r="D518" s="108"/>
      <c r="E518" s="108"/>
      <c r="F518" s="108"/>
      <c r="G518" s="108"/>
      <c r="H518" s="108"/>
      <c r="I518" s="277"/>
      <c r="J518" s="277"/>
    </row>
    <row r="519" spans="1:10" x14ac:dyDescent="0.15">
      <c r="A519" s="105"/>
      <c r="B519" s="106"/>
      <c r="C519" s="107"/>
      <c r="D519" s="108"/>
      <c r="E519" s="108"/>
      <c r="F519" s="108"/>
      <c r="G519" s="108"/>
      <c r="H519" s="108"/>
      <c r="I519" s="277"/>
      <c r="J519" s="277"/>
    </row>
    <row r="520" spans="1:10" x14ac:dyDescent="0.15">
      <c r="A520" s="105"/>
      <c r="B520" s="106"/>
      <c r="C520" s="107"/>
      <c r="D520" s="108"/>
      <c r="E520" s="108"/>
      <c r="F520" s="108"/>
      <c r="G520" s="108"/>
      <c r="H520" s="108"/>
      <c r="I520" s="277"/>
      <c r="J520" s="277"/>
    </row>
    <row r="521" spans="1:10" x14ac:dyDescent="0.15">
      <c r="A521" s="105"/>
      <c r="B521" s="106"/>
      <c r="C521" s="107"/>
      <c r="D521" s="108"/>
      <c r="E521" s="108"/>
      <c r="F521" s="108"/>
      <c r="G521" s="108"/>
      <c r="H521" s="108"/>
      <c r="I521" s="277"/>
      <c r="J521" s="277"/>
    </row>
    <row r="522" spans="1:10" x14ac:dyDescent="0.15">
      <c r="A522" s="105"/>
      <c r="B522" s="106"/>
      <c r="C522" s="107"/>
      <c r="D522" s="108"/>
      <c r="E522" s="108"/>
      <c r="F522" s="108"/>
      <c r="G522" s="108"/>
      <c r="H522" s="108"/>
      <c r="I522" s="277"/>
      <c r="J522" s="277"/>
    </row>
    <row r="523" spans="1:10" x14ac:dyDescent="0.15">
      <c r="A523" s="105"/>
      <c r="B523" s="106"/>
      <c r="C523" s="107"/>
      <c r="D523" s="108"/>
      <c r="E523" s="108"/>
      <c r="F523" s="108"/>
      <c r="G523" s="108"/>
      <c r="H523" s="108"/>
      <c r="I523" s="277"/>
      <c r="J523" s="277"/>
    </row>
    <row r="524" spans="1:10" x14ac:dyDescent="0.15">
      <c r="A524" s="105"/>
      <c r="B524" s="106"/>
      <c r="C524" s="107"/>
      <c r="D524" s="108"/>
      <c r="E524" s="108"/>
      <c r="F524" s="108"/>
      <c r="G524" s="108"/>
      <c r="H524" s="108"/>
      <c r="I524" s="277"/>
      <c r="J524" s="277"/>
    </row>
    <row r="525" spans="1:10" x14ac:dyDescent="0.15">
      <c r="A525" s="105"/>
      <c r="B525" s="106"/>
      <c r="C525" s="107"/>
      <c r="D525" s="108"/>
      <c r="E525" s="108"/>
      <c r="F525" s="108"/>
      <c r="G525" s="108"/>
      <c r="H525" s="108"/>
      <c r="I525" s="277"/>
      <c r="J525" s="277"/>
    </row>
    <row r="526" spans="1:10" x14ac:dyDescent="0.15">
      <c r="A526" s="105"/>
      <c r="B526" s="106"/>
      <c r="C526" s="107"/>
      <c r="D526" s="108"/>
      <c r="E526" s="108"/>
      <c r="F526" s="108"/>
      <c r="G526" s="108"/>
      <c r="H526" s="108"/>
      <c r="I526" s="277"/>
      <c r="J526" s="277"/>
    </row>
    <row r="527" spans="1:10" x14ac:dyDescent="0.15">
      <c r="A527" s="105"/>
      <c r="B527" s="106"/>
      <c r="C527" s="107"/>
      <c r="D527" s="108"/>
      <c r="E527" s="108"/>
      <c r="F527" s="108"/>
      <c r="G527" s="108"/>
      <c r="H527" s="108"/>
      <c r="I527" s="277"/>
      <c r="J527" s="277"/>
    </row>
    <row r="528" spans="1:10" x14ac:dyDescent="0.15">
      <c r="A528" s="105"/>
      <c r="B528" s="106"/>
      <c r="C528" s="107"/>
      <c r="D528" s="108"/>
      <c r="E528" s="108"/>
      <c r="F528" s="108"/>
      <c r="G528" s="108"/>
      <c r="H528" s="108"/>
      <c r="I528" s="277"/>
      <c r="J528" s="277"/>
    </row>
    <row r="529" spans="1:10" x14ac:dyDescent="0.15">
      <c r="A529" s="105"/>
      <c r="B529" s="106"/>
      <c r="C529" s="107"/>
      <c r="D529" s="108"/>
      <c r="E529" s="108"/>
      <c r="F529" s="108"/>
      <c r="G529" s="108"/>
      <c r="H529" s="108"/>
      <c r="I529" s="277"/>
      <c r="J529" s="277"/>
    </row>
    <row r="530" spans="1:10" x14ac:dyDescent="0.15">
      <c r="A530" s="105"/>
      <c r="B530" s="106"/>
      <c r="C530" s="107"/>
      <c r="D530" s="108"/>
      <c r="E530" s="108"/>
      <c r="F530" s="108"/>
      <c r="G530" s="108"/>
      <c r="H530" s="108"/>
      <c r="I530" s="277"/>
      <c r="J530" s="277"/>
    </row>
    <row r="531" spans="1:10" x14ac:dyDescent="0.15">
      <c r="A531" s="105"/>
      <c r="B531" s="106"/>
      <c r="C531" s="107"/>
      <c r="D531" s="108"/>
      <c r="E531" s="108"/>
      <c r="F531" s="108"/>
      <c r="G531" s="108"/>
      <c r="H531" s="108"/>
      <c r="I531" s="277"/>
      <c r="J531" s="277"/>
    </row>
    <row r="532" spans="1:10" x14ac:dyDescent="0.15">
      <c r="A532" s="105"/>
      <c r="B532" s="106"/>
      <c r="C532" s="107"/>
      <c r="D532" s="108"/>
      <c r="E532" s="108"/>
      <c r="F532" s="108"/>
      <c r="G532" s="108"/>
      <c r="H532" s="108"/>
      <c r="I532" s="277"/>
      <c r="J532" s="277"/>
    </row>
    <row r="533" spans="1:10" x14ac:dyDescent="0.15">
      <c r="A533" s="105"/>
      <c r="B533" s="106"/>
      <c r="C533" s="107"/>
      <c r="D533" s="108"/>
      <c r="E533" s="108"/>
      <c r="F533" s="108"/>
      <c r="G533" s="108"/>
      <c r="H533" s="108"/>
      <c r="I533" s="277"/>
      <c r="J533" s="277"/>
    </row>
    <row r="534" spans="1:10" x14ac:dyDescent="0.15">
      <c r="A534" s="105"/>
      <c r="B534" s="106"/>
      <c r="C534" s="107"/>
      <c r="D534" s="108"/>
      <c r="E534" s="108"/>
      <c r="F534" s="108"/>
      <c r="G534" s="108"/>
      <c r="H534" s="108"/>
      <c r="I534" s="277"/>
      <c r="J534" s="277"/>
    </row>
    <row r="535" spans="1:10" x14ac:dyDescent="0.15">
      <c r="A535" s="105"/>
      <c r="B535" s="106"/>
      <c r="C535" s="107"/>
      <c r="D535" s="108"/>
      <c r="E535" s="108"/>
      <c r="F535" s="108"/>
      <c r="G535" s="108"/>
      <c r="H535" s="108"/>
      <c r="I535" s="277"/>
      <c r="J535" s="277"/>
    </row>
    <row r="536" spans="1:10" x14ac:dyDescent="0.15">
      <c r="A536" s="105"/>
      <c r="B536" s="106"/>
      <c r="C536" s="107"/>
      <c r="D536" s="108"/>
      <c r="E536" s="108"/>
      <c r="F536" s="108"/>
      <c r="G536" s="108"/>
      <c r="H536" s="108"/>
      <c r="I536" s="277"/>
      <c r="J536" s="277"/>
    </row>
    <row r="537" spans="1:10" x14ac:dyDescent="0.15">
      <c r="A537" s="105"/>
      <c r="B537" s="106"/>
      <c r="C537" s="107"/>
      <c r="D537" s="108"/>
      <c r="E537" s="108"/>
      <c r="F537" s="108"/>
      <c r="G537" s="108"/>
      <c r="H537" s="108"/>
      <c r="I537" s="277"/>
      <c r="J537" s="277"/>
    </row>
    <row r="538" spans="1:10" x14ac:dyDescent="0.15">
      <c r="A538" s="105"/>
      <c r="B538" s="106"/>
      <c r="C538" s="107"/>
      <c r="D538" s="108"/>
      <c r="E538" s="108"/>
      <c r="F538" s="108"/>
      <c r="G538" s="108"/>
      <c r="H538" s="108"/>
      <c r="I538" s="277"/>
      <c r="J538" s="277"/>
    </row>
    <row r="539" spans="1:10" x14ac:dyDescent="0.15">
      <c r="A539" s="105"/>
      <c r="B539" s="106"/>
      <c r="C539" s="107"/>
      <c r="D539" s="108"/>
      <c r="E539" s="108"/>
      <c r="F539" s="108"/>
      <c r="G539" s="108"/>
      <c r="H539" s="108"/>
      <c r="I539" s="277"/>
      <c r="J539" s="277"/>
    </row>
    <row r="540" spans="1:10" x14ac:dyDescent="0.15">
      <c r="A540" s="105"/>
      <c r="B540" s="106"/>
      <c r="C540" s="107"/>
      <c r="D540" s="108"/>
      <c r="E540" s="108"/>
      <c r="F540" s="108"/>
      <c r="G540" s="108"/>
      <c r="H540" s="108"/>
      <c r="I540" s="277"/>
      <c r="J540" s="277"/>
    </row>
    <row r="541" spans="1:10" x14ac:dyDescent="0.15">
      <c r="A541" s="105"/>
      <c r="B541" s="106"/>
      <c r="C541" s="107"/>
      <c r="D541" s="108"/>
      <c r="E541" s="108"/>
      <c r="F541" s="108"/>
      <c r="G541" s="108"/>
      <c r="H541" s="108"/>
      <c r="I541" s="277"/>
      <c r="J541" s="277"/>
    </row>
    <row r="542" spans="1:10" x14ac:dyDescent="0.15">
      <c r="A542" s="105"/>
      <c r="B542" s="106"/>
      <c r="C542" s="107"/>
      <c r="D542" s="108"/>
      <c r="E542" s="108"/>
      <c r="F542" s="108"/>
      <c r="G542" s="108"/>
      <c r="H542" s="108"/>
      <c r="I542" s="277"/>
      <c r="J542" s="277"/>
    </row>
    <row r="543" spans="1:10" x14ac:dyDescent="0.15">
      <c r="A543" s="105"/>
      <c r="B543" s="106"/>
      <c r="C543" s="107"/>
      <c r="D543" s="108"/>
      <c r="E543" s="108"/>
      <c r="F543" s="108"/>
      <c r="G543" s="108"/>
      <c r="H543" s="108"/>
      <c r="I543" s="277"/>
      <c r="J543" s="277"/>
    </row>
    <row r="544" spans="1:10" x14ac:dyDescent="0.15">
      <c r="A544" s="105"/>
      <c r="B544" s="106"/>
      <c r="C544" s="107"/>
      <c r="D544" s="108"/>
      <c r="E544" s="108"/>
      <c r="F544" s="108"/>
      <c r="G544" s="108"/>
      <c r="H544" s="108"/>
      <c r="I544" s="277"/>
      <c r="J544" s="277"/>
    </row>
    <row r="545" spans="1:10" x14ac:dyDescent="0.15">
      <c r="A545" s="105"/>
      <c r="B545" s="106"/>
      <c r="C545" s="107"/>
      <c r="D545" s="108"/>
      <c r="E545" s="108"/>
      <c r="F545" s="108"/>
      <c r="G545" s="108"/>
      <c r="H545" s="108"/>
      <c r="I545" s="277"/>
      <c r="J545" s="277"/>
    </row>
    <row r="546" spans="1:10" x14ac:dyDescent="0.15">
      <c r="A546" s="105"/>
      <c r="B546" s="106"/>
      <c r="C546" s="107"/>
      <c r="D546" s="108"/>
      <c r="E546" s="108"/>
      <c r="F546" s="108"/>
      <c r="G546" s="108"/>
      <c r="H546" s="108"/>
      <c r="I546" s="277"/>
      <c r="J546" s="277"/>
    </row>
    <row r="547" spans="1:10" x14ac:dyDescent="0.15">
      <c r="A547" s="105"/>
      <c r="B547" s="106"/>
      <c r="C547" s="107"/>
      <c r="D547" s="108"/>
      <c r="E547" s="108"/>
      <c r="F547" s="108"/>
      <c r="G547" s="108"/>
      <c r="H547" s="108"/>
      <c r="I547" s="277"/>
      <c r="J547" s="277"/>
    </row>
    <row r="548" spans="1:10" x14ac:dyDescent="0.15">
      <c r="A548" s="105"/>
      <c r="B548" s="106"/>
      <c r="C548" s="107"/>
      <c r="D548" s="108"/>
      <c r="E548" s="108"/>
      <c r="F548" s="108"/>
      <c r="G548" s="108"/>
      <c r="H548" s="108"/>
      <c r="I548" s="277"/>
      <c r="J548" s="277"/>
    </row>
    <row r="549" spans="1:10" x14ac:dyDescent="0.15">
      <c r="A549" s="105"/>
      <c r="B549" s="106"/>
      <c r="C549" s="107"/>
      <c r="D549" s="108"/>
      <c r="E549" s="108"/>
      <c r="F549" s="108"/>
      <c r="G549" s="108"/>
      <c r="H549" s="108"/>
      <c r="I549" s="277"/>
      <c r="J549" s="277"/>
    </row>
    <row r="550" spans="1:10" x14ac:dyDescent="0.15">
      <c r="A550" s="105"/>
      <c r="B550" s="106"/>
      <c r="C550" s="107"/>
      <c r="D550" s="108"/>
      <c r="E550" s="108"/>
      <c r="F550" s="108"/>
      <c r="G550" s="108"/>
      <c r="H550" s="108"/>
      <c r="I550" s="277"/>
      <c r="J550" s="277"/>
    </row>
    <row r="551" spans="1:10" x14ac:dyDescent="0.15">
      <c r="A551" s="105"/>
      <c r="B551" s="106"/>
      <c r="C551" s="107"/>
      <c r="D551" s="108"/>
      <c r="E551" s="108"/>
      <c r="F551" s="108"/>
      <c r="G551" s="108"/>
      <c r="H551" s="108"/>
      <c r="I551" s="277"/>
      <c r="J551" s="277"/>
    </row>
    <row r="552" spans="1:10" x14ac:dyDescent="0.15">
      <c r="A552" s="105"/>
      <c r="B552" s="106"/>
      <c r="C552" s="107"/>
      <c r="D552" s="108"/>
      <c r="E552" s="108"/>
      <c r="F552" s="108"/>
      <c r="G552" s="108"/>
      <c r="H552" s="108"/>
      <c r="I552" s="277"/>
      <c r="J552" s="277"/>
    </row>
    <row r="553" spans="1:10" x14ac:dyDescent="0.15">
      <c r="A553" s="105"/>
      <c r="B553" s="106"/>
      <c r="C553" s="107"/>
      <c r="D553" s="108"/>
      <c r="E553" s="108"/>
      <c r="F553" s="108"/>
      <c r="G553" s="108"/>
      <c r="H553" s="108"/>
      <c r="I553" s="277"/>
      <c r="J553" s="277"/>
    </row>
    <row r="554" spans="1:10" x14ac:dyDescent="0.15">
      <c r="A554" s="105"/>
      <c r="B554" s="106"/>
      <c r="C554" s="107"/>
      <c r="D554" s="108"/>
      <c r="E554" s="108"/>
      <c r="F554" s="108"/>
      <c r="G554" s="108"/>
      <c r="H554" s="108"/>
      <c r="I554" s="277"/>
      <c r="J554" s="277"/>
    </row>
    <row r="555" spans="1:10" x14ac:dyDescent="0.15">
      <c r="A555" s="105"/>
      <c r="B555" s="106"/>
      <c r="C555" s="107"/>
      <c r="D555" s="108"/>
      <c r="E555" s="108"/>
      <c r="F555" s="108"/>
      <c r="G555" s="108"/>
      <c r="H555" s="108"/>
      <c r="I555" s="277"/>
      <c r="J555" s="277"/>
    </row>
    <row r="556" spans="1:10" x14ac:dyDescent="0.15">
      <c r="A556" s="105"/>
      <c r="B556" s="106"/>
      <c r="C556" s="107"/>
      <c r="D556" s="108"/>
      <c r="E556" s="108"/>
      <c r="F556" s="108"/>
      <c r="G556" s="108"/>
      <c r="H556" s="108"/>
      <c r="I556" s="277"/>
      <c r="J556" s="277"/>
    </row>
    <row r="557" spans="1:10" x14ac:dyDescent="0.15">
      <c r="A557" s="105"/>
      <c r="B557" s="106"/>
      <c r="C557" s="107"/>
      <c r="D557" s="108"/>
      <c r="E557" s="108"/>
      <c r="F557" s="108"/>
      <c r="G557" s="108"/>
      <c r="H557" s="108"/>
      <c r="I557" s="277"/>
      <c r="J557" s="277"/>
    </row>
    <row r="558" spans="1:10" x14ac:dyDescent="0.15">
      <c r="A558" s="105"/>
      <c r="B558" s="106"/>
      <c r="C558" s="107"/>
      <c r="D558" s="108"/>
      <c r="E558" s="108"/>
      <c r="F558" s="108"/>
      <c r="G558" s="108"/>
      <c r="H558" s="108"/>
      <c r="I558" s="277"/>
      <c r="J558" s="277"/>
    </row>
    <row r="559" spans="1:10" x14ac:dyDescent="0.15">
      <c r="A559" s="105"/>
      <c r="B559" s="106"/>
      <c r="C559" s="107"/>
      <c r="D559" s="108"/>
      <c r="E559" s="108"/>
      <c r="F559" s="108"/>
      <c r="G559" s="108"/>
      <c r="H559" s="108"/>
      <c r="I559" s="277"/>
      <c r="J559" s="277"/>
    </row>
    <row r="560" spans="1:10" x14ac:dyDescent="0.15">
      <c r="A560" s="105"/>
      <c r="B560" s="106"/>
      <c r="C560" s="107"/>
      <c r="D560" s="108"/>
      <c r="E560" s="108"/>
      <c r="F560" s="108"/>
      <c r="G560" s="108"/>
      <c r="H560" s="108"/>
      <c r="I560" s="277"/>
      <c r="J560" s="277"/>
    </row>
    <row r="561" spans="1:10" x14ac:dyDescent="0.15">
      <c r="A561" s="105"/>
      <c r="B561" s="106"/>
      <c r="C561" s="107"/>
      <c r="D561" s="108"/>
      <c r="E561" s="108"/>
      <c r="F561" s="108"/>
      <c r="G561" s="108"/>
      <c r="H561" s="108"/>
      <c r="I561" s="277"/>
      <c r="J561" s="277"/>
    </row>
    <row r="562" spans="1:10" x14ac:dyDescent="0.15">
      <c r="A562" s="105"/>
      <c r="B562" s="106"/>
      <c r="C562" s="107"/>
      <c r="D562" s="108"/>
      <c r="E562" s="108"/>
      <c r="F562" s="108"/>
      <c r="G562" s="108"/>
      <c r="H562" s="108"/>
      <c r="I562" s="277"/>
      <c r="J562" s="277"/>
    </row>
    <row r="563" spans="1:10" x14ac:dyDescent="0.15">
      <c r="A563" s="105"/>
      <c r="B563" s="106"/>
      <c r="C563" s="107"/>
      <c r="D563" s="108"/>
      <c r="E563" s="108"/>
      <c r="F563" s="108"/>
      <c r="G563" s="108"/>
      <c r="H563" s="108"/>
      <c r="I563" s="277"/>
      <c r="J563" s="277"/>
    </row>
    <row r="564" spans="1:10" x14ac:dyDescent="0.15">
      <c r="A564" s="105"/>
      <c r="B564" s="106"/>
      <c r="C564" s="107"/>
      <c r="D564" s="108"/>
      <c r="E564" s="108"/>
      <c r="F564" s="108"/>
      <c r="G564" s="108"/>
      <c r="H564" s="108"/>
      <c r="I564" s="277"/>
      <c r="J564" s="277"/>
    </row>
    <row r="565" spans="1:10" x14ac:dyDescent="0.15">
      <c r="A565" s="105"/>
      <c r="B565" s="106"/>
      <c r="C565" s="107"/>
      <c r="D565" s="108"/>
      <c r="E565" s="108"/>
      <c r="F565" s="108"/>
      <c r="G565" s="108"/>
      <c r="H565" s="108"/>
      <c r="I565" s="277"/>
      <c r="J565" s="277"/>
    </row>
    <row r="566" spans="1:10" x14ac:dyDescent="0.15">
      <c r="A566" s="105"/>
      <c r="B566" s="106"/>
      <c r="C566" s="107"/>
      <c r="D566" s="108"/>
      <c r="E566" s="108"/>
      <c r="F566" s="108"/>
      <c r="G566" s="108"/>
      <c r="H566" s="108"/>
      <c r="I566" s="277"/>
      <c r="J566" s="277"/>
    </row>
    <row r="567" spans="1:10" x14ac:dyDescent="0.15">
      <c r="A567" s="105"/>
      <c r="B567" s="106"/>
      <c r="C567" s="107"/>
      <c r="D567" s="108"/>
      <c r="E567" s="108"/>
      <c r="F567" s="108"/>
      <c r="G567" s="108"/>
      <c r="H567" s="108"/>
      <c r="I567" s="277"/>
      <c r="J567" s="277"/>
    </row>
    <row r="568" spans="1:10" x14ac:dyDescent="0.15">
      <c r="A568" s="105"/>
      <c r="B568" s="106"/>
      <c r="C568" s="107"/>
      <c r="D568" s="108"/>
      <c r="E568" s="108"/>
      <c r="F568" s="108"/>
      <c r="G568" s="108"/>
      <c r="H568" s="108"/>
      <c r="I568" s="277"/>
      <c r="J568" s="277"/>
    </row>
    <row r="569" spans="1:10" x14ac:dyDescent="0.15">
      <c r="A569" s="105"/>
      <c r="B569" s="106"/>
      <c r="C569" s="107"/>
      <c r="D569" s="108"/>
      <c r="E569" s="108"/>
      <c r="F569" s="108"/>
      <c r="G569" s="108"/>
      <c r="H569" s="108"/>
      <c r="I569" s="277"/>
      <c r="J569" s="277"/>
    </row>
    <row r="570" spans="1:10" x14ac:dyDescent="0.15">
      <c r="A570" s="105"/>
      <c r="B570" s="106"/>
      <c r="C570" s="107"/>
      <c r="D570" s="108"/>
      <c r="E570" s="108"/>
      <c r="F570" s="108"/>
      <c r="G570" s="108"/>
      <c r="H570" s="108"/>
      <c r="I570" s="277"/>
      <c r="J570" s="277"/>
    </row>
    <row r="571" spans="1:10" x14ac:dyDescent="0.15">
      <c r="A571" s="105"/>
      <c r="B571" s="106"/>
      <c r="C571" s="107"/>
      <c r="D571" s="108"/>
      <c r="E571" s="108"/>
      <c r="F571" s="108"/>
      <c r="G571" s="108"/>
      <c r="H571" s="108"/>
      <c r="I571" s="277"/>
      <c r="J571" s="277"/>
    </row>
    <row r="572" spans="1:10" x14ac:dyDescent="0.15">
      <c r="A572" s="105"/>
      <c r="B572" s="106"/>
      <c r="C572" s="107"/>
      <c r="D572" s="108"/>
      <c r="E572" s="108"/>
      <c r="F572" s="108"/>
      <c r="G572" s="108"/>
      <c r="H572" s="108"/>
      <c r="I572" s="277"/>
      <c r="J572" s="277"/>
    </row>
    <row r="573" spans="1:10" x14ac:dyDescent="0.15">
      <c r="A573" s="105"/>
      <c r="B573" s="106"/>
      <c r="C573" s="107"/>
      <c r="D573" s="108"/>
      <c r="E573" s="108"/>
      <c r="F573" s="108"/>
      <c r="G573" s="108"/>
      <c r="H573" s="108"/>
      <c r="I573" s="277"/>
      <c r="J573" s="277"/>
    </row>
    <row r="574" spans="1:10" x14ac:dyDescent="0.15">
      <c r="A574" s="105"/>
      <c r="B574" s="106"/>
      <c r="C574" s="107"/>
      <c r="D574" s="108"/>
      <c r="E574" s="108"/>
      <c r="F574" s="108"/>
      <c r="G574" s="108"/>
      <c r="H574" s="108"/>
      <c r="I574" s="277"/>
      <c r="J574" s="277"/>
    </row>
    <row r="575" spans="1:10" x14ac:dyDescent="0.15">
      <c r="A575" s="105"/>
      <c r="B575" s="106"/>
      <c r="C575" s="107"/>
      <c r="D575" s="108"/>
      <c r="E575" s="108"/>
      <c r="F575" s="108"/>
      <c r="G575" s="108"/>
      <c r="H575" s="108"/>
      <c r="I575" s="277"/>
      <c r="J575" s="277"/>
    </row>
    <row r="576" spans="1:10" x14ac:dyDescent="0.15">
      <c r="A576" s="105"/>
      <c r="B576" s="106"/>
      <c r="C576" s="107"/>
      <c r="D576" s="108"/>
      <c r="E576" s="108"/>
      <c r="F576" s="108"/>
      <c r="G576" s="108"/>
      <c r="H576" s="108"/>
      <c r="I576" s="277"/>
      <c r="J576" s="277"/>
    </row>
    <row r="577" spans="1:10" x14ac:dyDescent="0.15">
      <c r="A577" s="105"/>
      <c r="B577" s="106"/>
      <c r="C577" s="107"/>
      <c r="D577" s="108"/>
      <c r="E577" s="108"/>
      <c r="F577" s="108"/>
      <c r="G577" s="108"/>
      <c r="H577" s="108"/>
      <c r="I577" s="277"/>
      <c r="J577" s="277"/>
    </row>
    <row r="578" spans="1:10" x14ac:dyDescent="0.15">
      <c r="A578" s="105"/>
      <c r="B578" s="106"/>
      <c r="C578" s="107"/>
      <c r="D578" s="108"/>
      <c r="E578" s="108"/>
      <c r="F578" s="108"/>
      <c r="G578" s="108"/>
      <c r="H578" s="108"/>
      <c r="I578" s="277"/>
      <c r="J578" s="277"/>
    </row>
    <row r="579" spans="1:10" x14ac:dyDescent="0.15">
      <c r="A579" s="105"/>
      <c r="B579" s="106"/>
      <c r="C579" s="107"/>
      <c r="D579" s="108"/>
      <c r="E579" s="108"/>
      <c r="F579" s="108"/>
      <c r="G579" s="108"/>
      <c r="H579" s="108"/>
      <c r="I579" s="277"/>
      <c r="J579" s="277"/>
    </row>
    <row r="580" spans="1:10" x14ac:dyDescent="0.15">
      <c r="A580" s="105"/>
      <c r="B580" s="106"/>
      <c r="C580" s="107"/>
      <c r="D580" s="108"/>
      <c r="E580" s="108"/>
      <c r="F580" s="108"/>
      <c r="G580" s="108"/>
      <c r="H580" s="108"/>
      <c r="I580" s="277"/>
      <c r="J580" s="277"/>
    </row>
    <row r="581" spans="1:10" x14ac:dyDescent="0.15">
      <c r="A581" s="105"/>
      <c r="B581" s="106"/>
      <c r="C581" s="107"/>
      <c r="D581" s="108"/>
      <c r="E581" s="108"/>
      <c r="F581" s="108"/>
      <c r="G581" s="108"/>
      <c r="H581" s="108"/>
      <c r="I581" s="277"/>
      <c r="J581" s="277"/>
    </row>
    <row r="582" spans="1:10" x14ac:dyDescent="0.15">
      <c r="A582" s="105"/>
      <c r="B582" s="106"/>
      <c r="C582" s="107"/>
      <c r="D582" s="108"/>
      <c r="E582" s="108"/>
      <c r="F582" s="108"/>
      <c r="G582" s="108"/>
      <c r="H582" s="108"/>
      <c r="I582" s="277"/>
      <c r="J582" s="277"/>
    </row>
    <row r="583" spans="1:10" x14ac:dyDescent="0.15">
      <c r="A583" s="105"/>
      <c r="B583" s="106"/>
      <c r="C583" s="107"/>
      <c r="D583" s="108"/>
      <c r="E583" s="108"/>
      <c r="F583" s="108"/>
      <c r="G583" s="108"/>
      <c r="H583" s="108"/>
      <c r="I583" s="277"/>
      <c r="J583" s="277"/>
    </row>
    <row r="584" spans="1:10" x14ac:dyDescent="0.15">
      <c r="A584" s="105"/>
      <c r="B584" s="106"/>
      <c r="C584" s="107"/>
      <c r="D584" s="108"/>
      <c r="E584" s="108"/>
      <c r="F584" s="108"/>
      <c r="G584" s="108"/>
      <c r="H584" s="108"/>
      <c r="I584" s="277"/>
      <c r="J584" s="277"/>
    </row>
    <row r="585" spans="1:10" x14ac:dyDescent="0.15">
      <c r="A585" s="105"/>
      <c r="B585" s="106"/>
      <c r="C585" s="107"/>
      <c r="D585" s="108"/>
      <c r="E585" s="108"/>
      <c r="F585" s="108"/>
      <c r="G585" s="108"/>
      <c r="H585" s="108"/>
      <c r="I585" s="277"/>
      <c r="J585" s="277"/>
    </row>
    <row r="586" spans="1:10" x14ac:dyDescent="0.15">
      <c r="A586" s="105"/>
      <c r="B586" s="106"/>
      <c r="C586" s="107"/>
      <c r="D586" s="108"/>
      <c r="E586" s="108"/>
      <c r="F586" s="108"/>
      <c r="G586" s="108"/>
      <c r="H586" s="108"/>
      <c r="I586" s="277"/>
      <c r="J586" s="277"/>
    </row>
    <row r="587" spans="1:10" x14ac:dyDescent="0.15">
      <c r="A587" s="105"/>
      <c r="B587" s="106"/>
      <c r="C587" s="107"/>
      <c r="D587" s="108"/>
      <c r="E587" s="108"/>
      <c r="F587" s="108"/>
      <c r="G587" s="108"/>
      <c r="H587" s="108"/>
      <c r="I587" s="277"/>
      <c r="J587" s="277"/>
    </row>
    <row r="588" spans="1:10" x14ac:dyDescent="0.15">
      <c r="A588" s="105"/>
      <c r="B588" s="106"/>
      <c r="C588" s="107"/>
      <c r="D588" s="108"/>
      <c r="E588" s="108"/>
      <c r="F588" s="108"/>
      <c r="G588" s="108"/>
      <c r="H588" s="108"/>
      <c r="I588" s="277"/>
      <c r="J588" s="277"/>
    </row>
    <row r="589" spans="1:10" x14ac:dyDescent="0.15">
      <c r="A589" s="105"/>
      <c r="B589" s="106"/>
      <c r="C589" s="107"/>
      <c r="D589" s="108"/>
      <c r="E589" s="108"/>
      <c r="F589" s="108"/>
      <c r="G589" s="108"/>
      <c r="H589" s="108"/>
      <c r="I589" s="277"/>
      <c r="J589" s="277"/>
    </row>
    <row r="590" spans="1:10" x14ac:dyDescent="0.15">
      <c r="A590" s="105"/>
      <c r="B590" s="106"/>
      <c r="C590" s="107"/>
      <c r="D590" s="108"/>
      <c r="E590" s="108"/>
      <c r="F590" s="108"/>
      <c r="G590" s="108"/>
      <c r="H590" s="108"/>
      <c r="I590" s="277"/>
      <c r="J590" s="277"/>
    </row>
    <row r="591" spans="1:10" x14ac:dyDescent="0.15">
      <c r="A591" s="105"/>
      <c r="B591" s="106"/>
      <c r="C591" s="107"/>
      <c r="D591" s="108"/>
      <c r="E591" s="108"/>
      <c r="F591" s="108"/>
      <c r="G591" s="108"/>
      <c r="H591" s="108"/>
      <c r="I591" s="277"/>
      <c r="J591" s="277"/>
    </row>
    <row r="592" spans="1:10" x14ac:dyDescent="0.15">
      <c r="A592" s="105"/>
      <c r="B592" s="106"/>
      <c r="C592" s="107"/>
      <c r="D592" s="108"/>
      <c r="E592" s="108"/>
      <c r="F592" s="108"/>
      <c r="G592" s="108"/>
      <c r="H592" s="108"/>
      <c r="I592" s="277"/>
      <c r="J592" s="277"/>
    </row>
    <row r="593" spans="1:10" x14ac:dyDescent="0.15">
      <c r="A593" s="105"/>
      <c r="B593" s="106"/>
      <c r="C593" s="107"/>
      <c r="D593" s="108"/>
      <c r="E593" s="108"/>
      <c r="F593" s="108"/>
      <c r="G593" s="108"/>
      <c r="H593" s="108"/>
      <c r="I593" s="277"/>
      <c r="J593" s="277"/>
    </row>
    <row r="594" spans="1:10" x14ac:dyDescent="0.15">
      <c r="A594" s="105"/>
      <c r="B594" s="106"/>
      <c r="C594" s="107"/>
      <c r="D594" s="108"/>
      <c r="E594" s="108"/>
      <c r="F594" s="108"/>
      <c r="G594" s="108"/>
      <c r="H594" s="108"/>
      <c r="I594" s="277"/>
      <c r="J594" s="277"/>
    </row>
    <row r="595" spans="1:10" x14ac:dyDescent="0.15">
      <c r="A595" s="105"/>
      <c r="B595" s="106"/>
      <c r="C595" s="107"/>
      <c r="D595" s="108"/>
      <c r="E595" s="108"/>
      <c r="F595" s="108"/>
      <c r="G595" s="108"/>
      <c r="H595" s="108"/>
      <c r="I595" s="277"/>
      <c r="J595" s="277"/>
    </row>
    <row r="596" spans="1:10" x14ac:dyDescent="0.15">
      <c r="A596" s="105"/>
      <c r="B596" s="106"/>
      <c r="C596" s="107"/>
      <c r="D596" s="108"/>
      <c r="E596" s="108"/>
      <c r="F596" s="108"/>
      <c r="G596" s="108"/>
      <c r="H596" s="108"/>
      <c r="I596" s="277"/>
      <c r="J596" s="277"/>
    </row>
    <row r="597" spans="1:10" x14ac:dyDescent="0.15">
      <c r="A597" s="105"/>
      <c r="B597" s="106"/>
      <c r="C597" s="107"/>
      <c r="D597" s="108"/>
      <c r="E597" s="108"/>
      <c r="F597" s="108"/>
      <c r="G597" s="108"/>
      <c r="H597" s="108"/>
      <c r="I597" s="277"/>
      <c r="J597" s="277"/>
    </row>
    <row r="598" spans="1:10" x14ac:dyDescent="0.15">
      <c r="A598" s="105"/>
      <c r="B598" s="106"/>
      <c r="C598" s="107"/>
      <c r="D598" s="108"/>
      <c r="E598" s="108"/>
      <c r="F598" s="108"/>
      <c r="G598" s="108"/>
      <c r="H598" s="108"/>
      <c r="I598" s="277"/>
      <c r="J598" s="277"/>
    </row>
    <row r="599" spans="1:10" x14ac:dyDescent="0.15">
      <c r="A599" s="105"/>
      <c r="B599" s="106"/>
      <c r="C599" s="107"/>
      <c r="D599" s="108"/>
      <c r="E599" s="108"/>
      <c r="F599" s="108"/>
      <c r="G599" s="108"/>
      <c r="H599" s="108"/>
      <c r="I599" s="277"/>
      <c r="J599" s="277"/>
    </row>
    <row r="600" spans="1:10" x14ac:dyDescent="0.15">
      <c r="A600" s="105"/>
      <c r="B600" s="106"/>
      <c r="C600" s="107"/>
      <c r="D600" s="108"/>
      <c r="E600" s="108"/>
      <c r="F600" s="108"/>
      <c r="G600" s="108"/>
      <c r="H600" s="108"/>
      <c r="I600" s="277"/>
      <c r="J600" s="277"/>
    </row>
    <row r="601" spans="1:10" x14ac:dyDescent="0.15">
      <c r="A601" s="105"/>
      <c r="B601" s="106"/>
      <c r="C601" s="107"/>
      <c r="D601" s="108"/>
      <c r="E601" s="108"/>
      <c r="F601" s="108"/>
      <c r="G601" s="108"/>
      <c r="H601" s="108"/>
      <c r="I601" s="277"/>
      <c r="J601" s="277"/>
    </row>
    <row r="602" spans="1:10" x14ac:dyDescent="0.15">
      <c r="A602" s="105"/>
      <c r="B602" s="106"/>
      <c r="C602" s="107"/>
      <c r="D602" s="108"/>
      <c r="E602" s="108"/>
      <c r="F602" s="108"/>
      <c r="G602" s="108"/>
      <c r="H602" s="108"/>
      <c r="I602" s="277"/>
      <c r="J602" s="277"/>
    </row>
    <row r="603" spans="1:10" x14ac:dyDescent="0.15">
      <c r="A603" s="105"/>
      <c r="B603" s="106"/>
      <c r="C603" s="107"/>
      <c r="D603" s="108"/>
      <c r="E603" s="108"/>
      <c r="F603" s="108"/>
      <c r="G603" s="108"/>
      <c r="H603" s="108"/>
      <c r="I603" s="277"/>
      <c r="J603" s="277"/>
    </row>
    <row r="604" spans="1:10" x14ac:dyDescent="0.15">
      <c r="A604" s="105"/>
      <c r="B604" s="106"/>
      <c r="C604" s="107"/>
      <c r="D604" s="108"/>
      <c r="E604" s="108"/>
      <c r="F604" s="108"/>
      <c r="G604" s="108"/>
      <c r="H604" s="108"/>
      <c r="I604" s="277"/>
      <c r="J604" s="277"/>
    </row>
    <row r="605" spans="1:10" x14ac:dyDescent="0.15">
      <c r="A605" s="105"/>
      <c r="B605" s="106"/>
      <c r="C605" s="107"/>
      <c r="D605" s="108"/>
      <c r="E605" s="108"/>
      <c r="F605" s="108"/>
      <c r="G605" s="108"/>
      <c r="H605" s="108"/>
      <c r="I605" s="277"/>
      <c r="J605" s="277"/>
    </row>
    <row r="606" spans="1:10" x14ac:dyDescent="0.15">
      <c r="A606" s="105"/>
      <c r="B606" s="106"/>
      <c r="C606" s="107"/>
      <c r="D606" s="108"/>
      <c r="E606" s="108"/>
      <c r="F606" s="108"/>
      <c r="G606" s="108"/>
      <c r="H606" s="108"/>
      <c r="I606" s="277"/>
      <c r="J606" s="277"/>
    </row>
    <row r="607" spans="1:10" x14ac:dyDescent="0.15">
      <c r="A607" s="105"/>
      <c r="B607" s="106"/>
      <c r="C607" s="107"/>
      <c r="D607" s="108"/>
      <c r="E607" s="108"/>
      <c r="F607" s="108"/>
      <c r="G607" s="108"/>
      <c r="H607" s="108"/>
      <c r="I607" s="277"/>
      <c r="J607" s="277"/>
    </row>
    <row r="608" spans="1:10" x14ac:dyDescent="0.15">
      <c r="A608" s="105"/>
      <c r="B608" s="106"/>
      <c r="C608" s="107"/>
      <c r="D608" s="108"/>
      <c r="E608" s="108"/>
      <c r="F608" s="108"/>
      <c r="G608" s="108"/>
      <c r="H608" s="108"/>
      <c r="I608" s="277"/>
      <c r="J608" s="277"/>
    </row>
    <row r="609" spans="1:10" x14ac:dyDescent="0.15">
      <c r="A609" s="105"/>
      <c r="B609" s="106"/>
      <c r="C609" s="107"/>
      <c r="D609" s="108"/>
      <c r="E609" s="108"/>
      <c r="F609" s="108"/>
      <c r="G609" s="108"/>
      <c r="H609" s="108"/>
      <c r="I609" s="277"/>
      <c r="J609" s="277"/>
    </row>
    <row r="610" spans="1:10" x14ac:dyDescent="0.15">
      <c r="A610" s="105"/>
      <c r="B610" s="106"/>
      <c r="C610" s="107"/>
      <c r="D610" s="108"/>
      <c r="E610" s="108"/>
      <c r="F610" s="108"/>
      <c r="G610" s="108"/>
      <c r="H610" s="108"/>
      <c r="I610" s="277"/>
      <c r="J610" s="277"/>
    </row>
    <row r="611" spans="1:10" x14ac:dyDescent="0.15">
      <c r="A611" s="105"/>
      <c r="B611" s="106"/>
      <c r="C611" s="107"/>
      <c r="D611" s="108"/>
      <c r="E611" s="108"/>
      <c r="F611" s="108"/>
      <c r="G611" s="108"/>
      <c r="H611" s="108"/>
      <c r="I611" s="277"/>
      <c r="J611" s="277"/>
    </row>
    <row r="612" spans="1:10" x14ac:dyDescent="0.15">
      <c r="A612" s="105"/>
      <c r="B612" s="106"/>
      <c r="C612" s="107"/>
      <c r="D612" s="108"/>
      <c r="E612" s="108"/>
      <c r="F612" s="108"/>
      <c r="G612" s="108"/>
      <c r="H612" s="108"/>
      <c r="I612" s="277"/>
      <c r="J612" s="277"/>
    </row>
    <row r="613" spans="1:10" x14ac:dyDescent="0.15">
      <c r="A613" s="105"/>
      <c r="B613" s="106"/>
      <c r="C613" s="107"/>
      <c r="D613" s="108"/>
      <c r="E613" s="108"/>
      <c r="F613" s="108"/>
      <c r="G613" s="108"/>
      <c r="H613" s="108"/>
      <c r="I613" s="277"/>
      <c r="J613" s="277"/>
    </row>
    <row r="614" spans="1:10" x14ac:dyDescent="0.15">
      <c r="A614" s="105"/>
      <c r="B614" s="106"/>
      <c r="C614" s="107"/>
      <c r="D614" s="108"/>
      <c r="E614" s="108"/>
      <c r="F614" s="108"/>
      <c r="G614" s="108"/>
      <c r="H614" s="108"/>
      <c r="I614" s="277"/>
      <c r="J614" s="277"/>
    </row>
    <row r="615" spans="1:10" x14ac:dyDescent="0.15">
      <c r="A615" s="105"/>
      <c r="B615" s="106"/>
      <c r="C615" s="107"/>
      <c r="D615" s="108"/>
      <c r="E615" s="108"/>
      <c r="F615" s="108"/>
      <c r="G615" s="108"/>
      <c r="H615" s="108"/>
      <c r="I615" s="277"/>
      <c r="J615" s="277"/>
    </row>
    <row r="616" spans="1:10" x14ac:dyDescent="0.15">
      <c r="A616" s="105"/>
      <c r="B616" s="106"/>
      <c r="C616" s="107"/>
      <c r="D616" s="108"/>
      <c r="E616" s="108"/>
      <c r="F616" s="108"/>
      <c r="G616" s="108"/>
      <c r="H616" s="108"/>
      <c r="I616" s="277"/>
      <c r="J616" s="277"/>
    </row>
    <row r="617" spans="1:10" x14ac:dyDescent="0.15">
      <c r="A617" s="105"/>
      <c r="B617" s="106"/>
      <c r="C617" s="107"/>
      <c r="D617" s="108"/>
      <c r="E617" s="108"/>
      <c r="F617" s="108"/>
      <c r="G617" s="108"/>
      <c r="H617" s="108"/>
      <c r="I617" s="277"/>
      <c r="J617" s="277"/>
    </row>
    <row r="618" spans="1:10" x14ac:dyDescent="0.15">
      <c r="A618" s="105"/>
      <c r="B618" s="106"/>
      <c r="C618" s="107"/>
      <c r="D618" s="108"/>
      <c r="E618" s="108"/>
      <c r="F618" s="108"/>
      <c r="G618" s="108"/>
      <c r="H618" s="108"/>
      <c r="I618" s="277"/>
      <c r="J618" s="277"/>
    </row>
    <row r="619" spans="1:10" x14ac:dyDescent="0.15">
      <c r="A619" s="105"/>
      <c r="B619" s="106"/>
      <c r="C619" s="107"/>
      <c r="D619" s="108"/>
      <c r="E619" s="108"/>
      <c r="F619" s="108"/>
      <c r="G619" s="108"/>
      <c r="H619" s="108"/>
      <c r="I619" s="277"/>
      <c r="J619" s="277"/>
    </row>
    <row r="620" spans="1:10" x14ac:dyDescent="0.15">
      <c r="A620" s="105"/>
      <c r="B620" s="106"/>
      <c r="C620" s="107"/>
      <c r="D620" s="108"/>
      <c r="E620" s="108"/>
      <c r="F620" s="108"/>
      <c r="G620" s="108"/>
      <c r="H620" s="108"/>
      <c r="I620" s="277"/>
      <c r="J620" s="277"/>
    </row>
    <row r="621" spans="1:10" x14ac:dyDescent="0.15">
      <c r="A621" s="105"/>
      <c r="B621" s="106"/>
      <c r="C621" s="107"/>
      <c r="D621" s="108"/>
      <c r="E621" s="108"/>
      <c r="F621" s="108"/>
      <c r="G621" s="108"/>
      <c r="H621" s="108"/>
      <c r="I621" s="277"/>
      <c r="J621" s="277"/>
    </row>
    <row r="622" spans="1:10" x14ac:dyDescent="0.15">
      <c r="A622" s="105"/>
      <c r="B622" s="106"/>
      <c r="C622" s="107"/>
      <c r="D622" s="108"/>
      <c r="E622" s="108"/>
      <c r="F622" s="108"/>
      <c r="G622" s="108"/>
      <c r="H622" s="108"/>
      <c r="I622" s="277"/>
      <c r="J622" s="277"/>
    </row>
    <row r="623" spans="1:10" x14ac:dyDescent="0.15">
      <c r="A623" s="105"/>
      <c r="B623" s="106"/>
      <c r="C623" s="107"/>
      <c r="D623" s="108"/>
      <c r="E623" s="108"/>
      <c r="F623" s="108"/>
      <c r="G623" s="108"/>
      <c r="H623" s="108"/>
      <c r="I623" s="277"/>
      <c r="J623" s="277"/>
    </row>
    <row r="624" spans="1:10" x14ac:dyDescent="0.15">
      <c r="A624" s="105"/>
      <c r="B624" s="106"/>
      <c r="C624" s="107"/>
      <c r="D624" s="108"/>
      <c r="E624" s="108"/>
      <c r="F624" s="108"/>
      <c r="G624" s="108"/>
      <c r="H624" s="108"/>
      <c r="I624" s="277"/>
      <c r="J624" s="277"/>
    </row>
    <row r="625" spans="1:10" x14ac:dyDescent="0.15">
      <c r="A625" s="105"/>
      <c r="B625" s="106"/>
      <c r="C625" s="107"/>
      <c r="D625" s="108"/>
      <c r="E625" s="108"/>
      <c r="F625" s="108"/>
      <c r="G625" s="108"/>
      <c r="H625" s="108"/>
      <c r="I625" s="277"/>
      <c r="J625" s="277"/>
    </row>
    <row r="626" spans="1:10" x14ac:dyDescent="0.15">
      <c r="A626" s="105"/>
      <c r="B626" s="106"/>
      <c r="C626" s="107"/>
      <c r="D626" s="108"/>
      <c r="E626" s="108"/>
      <c r="F626" s="108"/>
      <c r="G626" s="108"/>
      <c r="H626" s="108"/>
      <c r="I626" s="277"/>
      <c r="J626" s="277"/>
    </row>
    <row r="627" spans="1:10" x14ac:dyDescent="0.15">
      <c r="A627" s="105"/>
      <c r="B627" s="106"/>
      <c r="C627" s="107"/>
      <c r="D627" s="108"/>
      <c r="E627" s="108"/>
      <c r="F627" s="108"/>
      <c r="G627" s="108"/>
      <c r="H627" s="108"/>
      <c r="I627" s="277"/>
      <c r="J627" s="277"/>
    </row>
    <row r="628" spans="1:10" x14ac:dyDescent="0.15">
      <c r="A628" s="105"/>
      <c r="B628" s="106"/>
      <c r="C628" s="107"/>
      <c r="D628" s="108"/>
      <c r="E628" s="108"/>
      <c r="F628" s="108"/>
      <c r="G628" s="108"/>
      <c r="H628" s="108"/>
      <c r="I628" s="277"/>
      <c r="J628" s="277"/>
    </row>
    <row r="629" spans="1:10" x14ac:dyDescent="0.15">
      <c r="A629" s="105"/>
      <c r="B629" s="106"/>
      <c r="C629" s="107"/>
      <c r="D629" s="108"/>
      <c r="E629" s="108"/>
      <c r="F629" s="108"/>
      <c r="G629" s="108"/>
      <c r="H629" s="108"/>
      <c r="I629" s="277"/>
      <c r="J629" s="277"/>
    </row>
    <row r="630" spans="1:10" x14ac:dyDescent="0.15">
      <c r="A630" s="105"/>
      <c r="B630" s="106"/>
      <c r="C630" s="107"/>
      <c r="D630" s="108"/>
      <c r="E630" s="108"/>
      <c r="F630" s="108"/>
      <c r="G630" s="108"/>
      <c r="H630" s="108"/>
      <c r="I630" s="277"/>
      <c r="J630" s="277"/>
    </row>
    <row r="631" spans="1:10" x14ac:dyDescent="0.15">
      <c r="A631" s="105"/>
      <c r="B631" s="106"/>
      <c r="C631" s="107"/>
      <c r="D631" s="108"/>
      <c r="E631" s="108"/>
      <c r="F631" s="108"/>
      <c r="G631" s="108"/>
      <c r="H631" s="108"/>
      <c r="I631" s="277"/>
      <c r="J631" s="277"/>
    </row>
    <row r="632" spans="1:10" x14ac:dyDescent="0.15">
      <c r="A632" s="105"/>
      <c r="B632" s="106"/>
      <c r="C632" s="107"/>
      <c r="D632" s="108"/>
      <c r="E632" s="108"/>
      <c r="F632" s="108"/>
      <c r="G632" s="108"/>
      <c r="H632" s="108"/>
      <c r="I632" s="277"/>
      <c r="J632" s="277"/>
    </row>
    <row r="633" spans="1:10" x14ac:dyDescent="0.15">
      <c r="A633" s="105"/>
      <c r="B633" s="106"/>
      <c r="C633" s="107"/>
      <c r="D633" s="108"/>
      <c r="E633" s="108"/>
      <c r="F633" s="108"/>
      <c r="G633" s="108"/>
      <c r="H633" s="108"/>
      <c r="I633" s="277"/>
      <c r="J633" s="277"/>
    </row>
  </sheetData>
  <mergeCells count="6">
    <mergeCell ref="I5:L5"/>
    <mergeCell ref="A48:A49"/>
    <mergeCell ref="A2:F2"/>
    <mergeCell ref="A5:B6"/>
    <mergeCell ref="D5:F5"/>
    <mergeCell ref="G5:H5"/>
  </mergeCells>
  <phoneticPr fontId="3"/>
  <pageMargins left="0.7" right="0.7" top="0.75" bottom="0.75" header="0.3" footer="0.3"/>
  <pageSetup paperSize="9" scale="63" fitToHeight="0" orientation="portrait" r:id="rId1"/>
  <headerFooter alignWithMargins="0"/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79998168889431442"/>
    <pageSetUpPr fitToPage="1"/>
  </sheetPr>
  <dimension ref="A1:O305"/>
  <sheetViews>
    <sheetView zoomScale="106" zoomScaleNormal="106" zoomScaleSheetLayoutView="75" workbookViewId="0">
      <pane xSplit="8" topLeftCell="I1" activePane="topRight" state="frozen"/>
      <selection activeCell="A4" sqref="A4"/>
      <selection pane="topRight" activeCell="P21" sqref="P21"/>
    </sheetView>
  </sheetViews>
  <sheetFormatPr defaultRowHeight="13.5" x14ac:dyDescent="0.15"/>
  <cols>
    <col min="1" max="1" width="13.125" style="110" customWidth="1"/>
    <col min="2" max="2" width="18.125" customWidth="1"/>
    <col min="3" max="3" width="6.625" style="111" customWidth="1"/>
    <col min="4" max="4" width="9.125" style="111" customWidth="1"/>
    <col min="5" max="5" width="6.625" style="111" customWidth="1"/>
    <col min="6" max="6" width="9" style="112"/>
    <col min="7" max="7" width="9" style="326"/>
    <col min="8" max="12" width="9" style="4"/>
  </cols>
  <sheetData>
    <row r="1" spans="1:15" s="4" customFormat="1" ht="18" customHeight="1" x14ac:dyDescent="0.2">
      <c r="A1" s="1" t="s">
        <v>156</v>
      </c>
      <c r="B1" s="1"/>
      <c r="C1" s="1"/>
      <c r="D1" s="2"/>
      <c r="E1" s="2"/>
      <c r="F1" s="2"/>
      <c r="G1" s="2"/>
      <c r="H1" s="3"/>
      <c r="I1" s="3"/>
      <c r="J1" s="3"/>
      <c r="K1" s="3"/>
      <c r="L1" s="3"/>
    </row>
    <row r="2" spans="1:15" s="4" customFormat="1" ht="18" customHeight="1" x14ac:dyDescent="0.2">
      <c r="A2" s="991" t="s">
        <v>1</v>
      </c>
      <c r="B2" s="991"/>
      <c r="C2" s="991"/>
      <c r="D2" s="991"/>
      <c r="E2" s="991"/>
      <c r="F2" s="991"/>
      <c r="G2" s="2"/>
      <c r="H2" s="3"/>
      <c r="I2" s="3"/>
      <c r="J2" s="3"/>
      <c r="K2" s="3"/>
      <c r="L2" s="3"/>
    </row>
    <row r="4" spans="1:15" ht="33.75" customHeight="1" thickBot="1" x14ac:dyDescent="0.2">
      <c r="A4" s="1041" t="s">
        <v>1022</v>
      </c>
      <c r="B4" s="1041"/>
      <c r="C4" s="13"/>
      <c r="D4" s="13"/>
      <c r="E4" s="13"/>
      <c r="F4" s="14"/>
      <c r="G4" s="314"/>
    </row>
    <row r="5" spans="1:15" ht="13.5" customHeight="1" x14ac:dyDescent="0.15">
      <c r="A5" s="377"/>
      <c r="B5" s="378" t="s">
        <v>16</v>
      </c>
      <c r="C5" s="379"/>
      <c r="D5" s="1011" t="s">
        <v>17</v>
      </c>
      <c r="E5" s="1012"/>
      <c r="F5" s="1016"/>
      <c r="G5" s="988" t="s">
        <v>18</v>
      </c>
      <c r="H5" s="994"/>
      <c r="I5" s="1042" t="s">
        <v>19</v>
      </c>
      <c r="J5" s="995"/>
      <c r="K5" s="995"/>
      <c r="L5" s="995"/>
      <c r="M5" s="106"/>
      <c r="N5" s="106"/>
      <c r="O5" s="106"/>
    </row>
    <row r="6" spans="1:15" s="384" customFormat="1" ht="27.75" thickBot="1" x14ac:dyDescent="0.2">
      <c r="A6" s="380"/>
      <c r="B6" s="381"/>
      <c r="C6" s="382" t="s">
        <v>20</v>
      </c>
      <c r="D6" s="315" t="s">
        <v>21</v>
      </c>
      <c r="E6" s="316" t="s">
        <v>22</v>
      </c>
      <c r="F6" s="317" t="s">
        <v>23</v>
      </c>
      <c r="G6" s="315" t="s">
        <v>1023</v>
      </c>
      <c r="H6" s="20" t="s">
        <v>25</v>
      </c>
      <c r="I6" s="117" t="s">
        <v>2</v>
      </c>
      <c r="J6" s="319" t="s">
        <v>26</v>
      </c>
      <c r="K6" s="116" t="s">
        <v>159</v>
      </c>
      <c r="L6" s="320" t="s">
        <v>160</v>
      </c>
      <c r="M6" s="383"/>
      <c r="N6" s="383"/>
      <c r="O6" s="383"/>
    </row>
    <row r="7" spans="1:15" s="384" customFormat="1" ht="14.25" thickBot="1" x14ac:dyDescent="0.2">
      <c r="A7" s="380"/>
      <c r="B7" s="23" t="s">
        <v>33</v>
      </c>
      <c r="C7" s="385"/>
      <c r="D7" s="385"/>
      <c r="E7" s="385">
        <v>5</v>
      </c>
      <c r="F7" s="386">
        <f>SUM(F12)</f>
        <v>17.61</v>
      </c>
      <c r="G7" s="115"/>
      <c r="H7" s="387"/>
      <c r="I7" s="388"/>
      <c r="J7" s="388"/>
      <c r="K7" s="385">
        <f>SUM(K12)</f>
        <v>314</v>
      </c>
      <c r="L7" s="389">
        <f>SUM(L12)</f>
        <v>5529.54</v>
      </c>
    </row>
    <row r="8" spans="1:15" s="384" customFormat="1" x14ac:dyDescent="0.15">
      <c r="A8" s="114"/>
      <c r="C8" s="111"/>
      <c r="D8" s="111"/>
      <c r="E8" s="111"/>
      <c r="F8" s="390"/>
      <c r="G8" s="391"/>
      <c r="H8" s="392"/>
      <c r="I8" s="393"/>
      <c r="J8" s="394"/>
      <c r="K8" s="394"/>
      <c r="L8" s="392"/>
    </row>
    <row r="9" spans="1:15" s="384" customFormat="1" x14ac:dyDescent="0.15">
      <c r="A9" s="87" t="s">
        <v>1024</v>
      </c>
      <c r="B9" s="395" t="s">
        <v>1025</v>
      </c>
      <c r="C9" s="396"/>
      <c r="D9" s="397">
        <v>66.650000000000006</v>
      </c>
      <c r="E9" s="396">
        <v>1</v>
      </c>
      <c r="F9" s="398"/>
      <c r="G9" s="399"/>
      <c r="H9" s="400"/>
      <c r="I9" s="401"/>
      <c r="J9" s="402"/>
      <c r="K9" s="403"/>
      <c r="L9" s="404"/>
    </row>
    <row r="10" spans="1:15" s="384" customFormat="1" x14ac:dyDescent="0.15">
      <c r="A10" s="136"/>
      <c r="B10" s="405"/>
      <c r="C10" s="406"/>
      <c r="D10" s="406"/>
      <c r="E10" s="406"/>
      <c r="F10" s="407"/>
      <c r="G10" s="408"/>
      <c r="H10" s="409"/>
      <c r="I10" s="410"/>
      <c r="J10" s="411"/>
      <c r="K10" s="21"/>
      <c r="L10" s="412"/>
    </row>
    <row r="11" spans="1:15" s="384" customFormat="1" x14ac:dyDescent="0.15">
      <c r="A11" s="87" t="s">
        <v>1026</v>
      </c>
      <c r="B11" s="395" t="s">
        <v>30</v>
      </c>
      <c r="C11" s="396"/>
      <c r="D11" s="397">
        <v>424.12</v>
      </c>
      <c r="E11" s="396">
        <v>4</v>
      </c>
      <c r="F11" s="398"/>
      <c r="G11" s="399"/>
      <c r="H11" s="400"/>
      <c r="I11" s="401"/>
      <c r="J11" s="402"/>
      <c r="K11" s="403"/>
      <c r="L11" s="404"/>
    </row>
    <row r="12" spans="1:15" s="384" customFormat="1" x14ac:dyDescent="0.15">
      <c r="A12" s="413"/>
      <c r="B12" s="414" t="s">
        <v>1027</v>
      </c>
      <c r="C12" s="415"/>
      <c r="D12" s="416">
        <v>17.61</v>
      </c>
      <c r="E12" s="415">
        <v>1</v>
      </c>
      <c r="F12" s="417">
        <v>17.61</v>
      </c>
      <c r="G12" s="408" t="s">
        <v>1028</v>
      </c>
      <c r="H12" s="409"/>
      <c r="I12" s="410" t="s">
        <v>3</v>
      </c>
      <c r="J12" s="10" t="s">
        <v>11</v>
      </c>
      <c r="K12" s="21">
        <v>314</v>
      </c>
      <c r="L12" s="418">
        <f>SUM($F12*K12)</f>
        <v>5529.54</v>
      </c>
    </row>
    <row r="13" spans="1:15" s="384" customFormat="1" x14ac:dyDescent="0.15">
      <c r="A13" s="136"/>
      <c r="B13" s="405"/>
      <c r="C13" s="406"/>
      <c r="D13" s="406"/>
      <c r="E13" s="406"/>
      <c r="F13" s="407"/>
      <c r="G13" s="408"/>
      <c r="H13" s="409"/>
      <c r="I13" s="410"/>
      <c r="J13" s="411"/>
      <c r="K13" s="21"/>
      <c r="L13" s="412"/>
    </row>
    <row r="14" spans="1:15" s="384" customFormat="1" x14ac:dyDescent="0.15">
      <c r="A14" s="136" t="s">
        <v>33</v>
      </c>
      <c r="B14" s="405"/>
      <c r="C14" s="406"/>
      <c r="D14" s="406"/>
      <c r="E14" s="419">
        <f>SUM(E9:E11)</f>
        <v>5</v>
      </c>
      <c r="F14" s="420">
        <f>SUM(F9:F12)</f>
        <v>17.61</v>
      </c>
      <c r="G14" s="421"/>
      <c r="H14" s="422"/>
      <c r="I14" s="410"/>
      <c r="J14" s="21"/>
      <c r="K14" s="21"/>
      <c r="L14" s="409"/>
    </row>
    <row r="15" spans="1:15" ht="14.25" thickBot="1" x14ac:dyDescent="0.2">
      <c r="A15" s="22"/>
      <c r="B15" s="27"/>
      <c r="C15" s="385"/>
      <c r="D15" s="385"/>
      <c r="E15" s="385"/>
      <c r="F15" s="423"/>
      <c r="G15" s="76"/>
      <c r="H15" s="124"/>
      <c r="I15" s="128"/>
      <c r="J15" s="104"/>
      <c r="K15" s="104"/>
      <c r="L15" s="100"/>
    </row>
    <row r="16" spans="1:15" x14ac:dyDescent="0.15">
      <c r="G16" s="7"/>
      <c r="H16" s="8"/>
      <c r="I16" s="8"/>
      <c r="J16" s="8"/>
      <c r="K16" s="8"/>
      <c r="L16" s="8"/>
    </row>
    <row r="17" spans="7:12" x14ac:dyDescent="0.15">
      <c r="G17" s="7"/>
      <c r="H17" s="8"/>
      <c r="I17" s="8"/>
      <c r="J17" s="8"/>
      <c r="K17" s="8"/>
      <c r="L17" s="8"/>
    </row>
    <row r="18" spans="7:12" x14ac:dyDescent="0.15">
      <c r="G18" s="7"/>
      <c r="H18" s="8"/>
      <c r="I18" s="8"/>
      <c r="J18" s="8"/>
      <c r="K18" s="8"/>
      <c r="L18" s="8"/>
    </row>
    <row r="19" spans="7:12" x14ac:dyDescent="0.15">
      <c r="G19" s="7"/>
      <c r="H19" s="8"/>
      <c r="I19" s="8"/>
      <c r="J19" s="8"/>
      <c r="K19" s="8"/>
      <c r="L19" s="8"/>
    </row>
    <row r="20" spans="7:12" x14ac:dyDescent="0.15">
      <c r="G20" s="7"/>
      <c r="H20" s="8"/>
      <c r="I20" s="8"/>
      <c r="J20" s="8"/>
      <c r="K20" s="8"/>
      <c r="L20" s="8"/>
    </row>
    <row r="21" spans="7:12" x14ac:dyDescent="0.15">
      <c r="G21" s="7"/>
      <c r="H21" s="8"/>
      <c r="I21" s="8"/>
      <c r="J21" s="8"/>
      <c r="K21" s="8"/>
      <c r="L21" s="8"/>
    </row>
    <row r="22" spans="7:12" x14ac:dyDescent="0.15">
      <c r="G22" s="7"/>
      <c r="H22" s="8"/>
      <c r="I22" s="8"/>
      <c r="J22" s="8"/>
      <c r="K22" s="8"/>
      <c r="L22" s="8"/>
    </row>
    <row r="23" spans="7:12" x14ac:dyDescent="0.15">
      <c r="G23" s="7"/>
      <c r="H23" s="8"/>
      <c r="I23" s="8"/>
      <c r="J23" s="8"/>
      <c r="K23" s="8"/>
      <c r="L23" s="8"/>
    </row>
    <row r="24" spans="7:12" x14ac:dyDescent="0.15">
      <c r="G24" s="7"/>
      <c r="H24" s="8"/>
      <c r="I24" s="8"/>
      <c r="J24" s="8"/>
      <c r="K24" s="8"/>
      <c r="L24" s="8"/>
    </row>
    <row r="25" spans="7:12" x14ac:dyDescent="0.15">
      <c r="G25" s="7"/>
      <c r="H25" s="8"/>
      <c r="I25" s="8"/>
      <c r="J25" s="8"/>
      <c r="K25" s="8"/>
      <c r="L25" s="8"/>
    </row>
    <row r="26" spans="7:12" x14ac:dyDescent="0.15">
      <c r="G26" s="7"/>
      <c r="H26" s="8"/>
      <c r="I26" s="8"/>
      <c r="J26" s="8"/>
      <c r="K26" s="8"/>
      <c r="L26" s="8"/>
    </row>
    <row r="27" spans="7:12" x14ac:dyDescent="0.15">
      <c r="G27" s="7"/>
      <c r="H27" s="8"/>
      <c r="I27" s="8"/>
      <c r="J27" s="8"/>
      <c r="K27" s="8"/>
      <c r="L27" s="8"/>
    </row>
    <row r="28" spans="7:12" x14ac:dyDescent="0.15">
      <c r="G28" s="7"/>
      <c r="H28" s="8"/>
      <c r="I28" s="8"/>
      <c r="J28" s="8"/>
      <c r="K28" s="8"/>
      <c r="L28" s="8"/>
    </row>
    <row r="29" spans="7:12" x14ac:dyDescent="0.15">
      <c r="G29" s="7"/>
      <c r="H29" s="8"/>
      <c r="I29" s="8"/>
      <c r="J29" s="8"/>
      <c r="K29" s="8"/>
      <c r="L29" s="8"/>
    </row>
    <row r="30" spans="7:12" x14ac:dyDescent="0.15">
      <c r="G30" s="7"/>
      <c r="H30" s="8"/>
      <c r="I30" s="8"/>
      <c r="J30" s="8"/>
      <c r="K30" s="8"/>
      <c r="L30" s="8"/>
    </row>
    <row r="31" spans="7:12" x14ac:dyDescent="0.15">
      <c r="G31" s="7"/>
      <c r="H31" s="8"/>
      <c r="I31" s="8"/>
      <c r="J31" s="8"/>
      <c r="K31" s="8"/>
      <c r="L31" s="8"/>
    </row>
    <row r="32" spans="7:12" x14ac:dyDescent="0.15">
      <c r="G32" s="7"/>
      <c r="H32" s="8"/>
      <c r="I32" s="8"/>
      <c r="J32" s="8"/>
      <c r="K32" s="8"/>
      <c r="L32" s="8"/>
    </row>
    <row r="33" spans="7:12" x14ac:dyDescent="0.15">
      <c r="G33" s="7"/>
      <c r="H33" s="8"/>
      <c r="I33" s="8"/>
      <c r="J33" s="8"/>
      <c r="K33" s="8"/>
      <c r="L33" s="8"/>
    </row>
    <row r="34" spans="7:12" x14ac:dyDescent="0.15">
      <c r="G34" s="7"/>
      <c r="H34" s="8"/>
      <c r="I34" s="8"/>
      <c r="J34" s="8"/>
      <c r="K34" s="8"/>
      <c r="L34" s="8"/>
    </row>
    <row r="35" spans="7:12" x14ac:dyDescent="0.15">
      <c r="G35" s="7"/>
      <c r="H35" s="8"/>
      <c r="I35" s="8"/>
      <c r="J35" s="8"/>
      <c r="K35" s="8"/>
      <c r="L35" s="8"/>
    </row>
    <row r="36" spans="7:12" x14ac:dyDescent="0.15">
      <c r="G36" s="7"/>
      <c r="H36" s="8"/>
      <c r="I36" s="8"/>
      <c r="J36" s="8"/>
      <c r="K36" s="8"/>
      <c r="L36" s="8"/>
    </row>
    <row r="37" spans="7:12" x14ac:dyDescent="0.15">
      <c r="G37" s="7"/>
      <c r="H37" s="8"/>
      <c r="I37" s="8"/>
      <c r="J37" s="8"/>
      <c r="K37" s="8"/>
      <c r="L37" s="8"/>
    </row>
    <row r="38" spans="7:12" x14ac:dyDescent="0.15">
      <c r="G38" s="7"/>
      <c r="H38" s="8"/>
      <c r="I38" s="8"/>
      <c r="J38" s="8"/>
      <c r="K38" s="8"/>
      <c r="L38" s="8"/>
    </row>
    <row r="39" spans="7:12" x14ac:dyDescent="0.15">
      <c r="G39" s="7"/>
      <c r="H39" s="8"/>
      <c r="I39" s="8"/>
      <c r="J39" s="8"/>
      <c r="K39" s="8"/>
      <c r="L39" s="8"/>
    </row>
    <row r="40" spans="7:12" x14ac:dyDescent="0.15">
      <c r="G40" s="7"/>
      <c r="H40" s="8"/>
      <c r="I40" s="8"/>
      <c r="J40" s="8"/>
      <c r="K40" s="8"/>
      <c r="L40" s="8"/>
    </row>
    <row r="41" spans="7:12" x14ac:dyDescent="0.15">
      <c r="G41" s="7"/>
      <c r="H41" s="8"/>
      <c r="I41" s="8"/>
      <c r="J41" s="8"/>
      <c r="K41" s="8"/>
      <c r="L41" s="8"/>
    </row>
    <row r="42" spans="7:12" x14ac:dyDescent="0.15">
      <c r="G42" s="7"/>
      <c r="H42" s="8"/>
      <c r="I42" s="8"/>
      <c r="J42" s="8"/>
      <c r="K42" s="8"/>
      <c r="L42" s="8"/>
    </row>
    <row r="43" spans="7:12" x14ac:dyDescent="0.15">
      <c r="G43" s="7"/>
      <c r="H43" s="8"/>
      <c r="I43" s="8"/>
      <c r="J43" s="8"/>
      <c r="K43" s="8"/>
      <c r="L43" s="8"/>
    </row>
    <row r="44" spans="7:12" x14ac:dyDescent="0.15">
      <c r="G44" s="7"/>
      <c r="H44" s="8"/>
      <c r="I44" s="8"/>
      <c r="J44" s="8"/>
      <c r="K44" s="8"/>
      <c r="L44" s="8"/>
    </row>
    <row r="45" spans="7:12" x14ac:dyDescent="0.15">
      <c r="G45" s="7"/>
      <c r="H45" s="8"/>
      <c r="I45" s="8"/>
      <c r="J45" s="8"/>
      <c r="K45" s="8"/>
      <c r="L45" s="8"/>
    </row>
    <row r="46" spans="7:12" x14ac:dyDescent="0.15">
      <c r="G46" s="7"/>
      <c r="H46" s="8"/>
      <c r="I46" s="8"/>
      <c r="J46" s="8"/>
      <c r="K46" s="8"/>
      <c r="L46" s="8"/>
    </row>
    <row r="47" spans="7:12" x14ac:dyDescent="0.15">
      <c r="G47" s="7"/>
      <c r="H47" s="8"/>
      <c r="I47" s="8"/>
      <c r="J47" s="8"/>
      <c r="K47" s="8"/>
      <c r="L47" s="8"/>
    </row>
    <row r="48" spans="7:12" x14ac:dyDescent="0.15">
      <c r="G48" s="7"/>
      <c r="H48" s="8"/>
      <c r="I48" s="8"/>
      <c r="J48" s="8"/>
      <c r="K48" s="8"/>
      <c r="L48" s="8"/>
    </row>
    <row r="49" spans="7:12" x14ac:dyDescent="0.15">
      <c r="G49" s="7"/>
      <c r="H49" s="8"/>
      <c r="I49" s="8"/>
      <c r="J49" s="8"/>
      <c r="K49" s="8"/>
      <c r="L49" s="8"/>
    </row>
    <row r="50" spans="7:12" x14ac:dyDescent="0.15">
      <c r="G50" s="7"/>
      <c r="H50" s="8"/>
      <c r="I50" s="8"/>
      <c r="J50" s="8"/>
      <c r="K50" s="8"/>
      <c r="L50" s="8"/>
    </row>
    <row r="51" spans="7:12" x14ac:dyDescent="0.15">
      <c r="G51" s="7"/>
      <c r="H51" s="8"/>
      <c r="I51" s="8"/>
      <c r="J51" s="8"/>
      <c r="K51" s="8"/>
      <c r="L51" s="8"/>
    </row>
    <row r="52" spans="7:12" x14ac:dyDescent="0.15">
      <c r="G52" s="7"/>
      <c r="H52" s="8"/>
      <c r="I52" s="8"/>
      <c r="J52" s="8"/>
      <c r="K52" s="8"/>
      <c r="L52" s="8"/>
    </row>
    <row r="53" spans="7:12" x14ac:dyDescent="0.15">
      <c r="G53" s="7"/>
      <c r="H53" s="8"/>
      <c r="I53" s="8"/>
      <c r="J53" s="8"/>
      <c r="K53" s="8"/>
      <c r="L53" s="8"/>
    </row>
    <row r="54" spans="7:12" x14ac:dyDescent="0.15">
      <c r="G54" s="7"/>
      <c r="H54" s="8"/>
      <c r="I54" s="8"/>
      <c r="J54" s="8"/>
      <c r="K54" s="8"/>
      <c r="L54" s="8"/>
    </row>
    <row r="55" spans="7:12" x14ac:dyDescent="0.15">
      <c r="G55" s="7"/>
      <c r="H55" s="8"/>
      <c r="I55" s="8"/>
      <c r="J55" s="8"/>
      <c r="K55" s="8"/>
      <c r="L55" s="8"/>
    </row>
    <row r="56" spans="7:12" x14ac:dyDescent="0.15">
      <c r="G56" s="7"/>
      <c r="H56" s="8"/>
      <c r="I56" s="8"/>
      <c r="J56" s="8"/>
      <c r="K56" s="8"/>
      <c r="L56" s="8"/>
    </row>
    <row r="57" spans="7:12" x14ac:dyDescent="0.15">
      <c r="G57" s="7"/>
      <c r="H57" s="8"/>
      <c r="I57" s="8"/>
      <c r="J57" s="8"/>
      <c r="K57" s="8"/>
      <c r="L57" s="8"/>
    </row>
    <row r="58" spans="7:12" x14ac:dyDescent="0.15">
      <c r="G58" s="7"/>
      <c r="H58" s="8"/>
      <c r="I58" s="8"/>
      <c r="J58" s="8"/>
      <c r="K58" s="8"/>
      <c r="L58" s="8"/>
    </row>
    <row r="59" spans="7:12" x14ac:dyDescent="0.15">
      <c r="G59" s="7"/>
      <c r="H59" s="8"/>
      <c r="I59" s="8"/>
      <c r="J59" s="8"/>
      <c r="K59" s="8"/>
      <c r="L59" s="8"/>
    </row>
    <row r="60" spans="7:12" x14ac:dyDescent="0.15">
      <c r="G60" s="7"/>
      <c r="H60" s="8"/>
      <c r="I60" s="8"/>
      <c r="J60" s="8"/>
      <c r="K60" s="8"/>
      <c r="L60" s="8"/>
    </row>
    <row r="61" spans="7:12" x14ac:dyDescent="0.15">
      <c r="G61" s="7"/>
      <c r="H61" s="8"/>
      <c r="I61" s="8"/>
      <c r="J61" s="8"/>
      <c r="K61" s="8"/>
      <c r="L61" s="8"/>
    </row>
    <row r="62" spans="7:12" x14ac:dyDescent="0.15">
      <c r="G62" s="7"/>
      <c r="H62" s="8"/>
      <c r="I62" s="8"/>
      <c r="J62" s="8"/>
      <c r="K62" s="8"/>
      <c r="L62" s="8"/>
    </row>
    <row r="63" spans="7:12" x14ac:dyDescent="0.15">
      <c r="G63" s="7"/>
      <c r="H63" s="8"/>
      <c r="I63" s="8"/>
      <c r="J63" s="8"/>
      <c r="K63" s="8"/>
      <c r="L63" s="8"/>
    </row>
    <row r="64" spans="7:12" x14ac:dyDescent="0.15">
      <c r="G64" s="7"/>
      <c r="H64" s="8"/>
      <c r="I64" s="8"/>
      <c r="J64" s="8"/>
      <c r="K64" s="8"/>
      <c r="L64" s="8"/>
    </row>
    <row r="65" spans="7:12" x14ac:dyDescent="0.15">
      <c r="G65" s="7"/>
      <c r="H65" s="8"/>
      <c r="I65" s="8"/>
      <c r="J65" s="8"/>
      <c r="K65" s="8"/>
      <c r="L65" s="8"/>
    </row>
    <row r="66" spans="7:12" x14ac:dyDescent="0.15">
      <c r="G66" s="7"/>
      <c r="H66" s="8"/>
      <c r="I66" s="8"/>
      <c r="J66" s="8"/>
      <c r="K66" s="8"/>
      <c r="L66" s="8"/>
    </row>
    <row r="67" spans="7:12" x14ac:dyDescent="0.15">
      <c r="G67" s="7"/>
      <c r="H67" s="8"/>
      <c r="I67" s="8"/>
      <c r="J67" s="8"/>
      <c r="K67" s="8"/>
      <c r="L67" s="8"/>
    </row>
    <row r="68" spans="7:12" x14ac:dyDescent="0.15">
      <c r="G68" s="7"/>
      <c r="H68" s="8"/>
      <c r="I68" s="8"/>
      <c r="J68" s="8"/>
      <c r="K68" s="8"/>
      <c r="L68" s="8"/>
    </row>
    <row r="69" spans="7:12" x14ac:dyDescent="0.15">
      <c r="G69" s="7"/>
      <c r="H69" s="8"/>
      <c r="I69" s="8"/>
      <c r="J69" s="8"/>
      <c r="K69" s="8"/>
      <c r="L69" s="8"/>
    </row>
    <row r="70" spans="7:12" x14ac:dyDescent="0.15">
      <c r="G70" s="7"/>
      <c r="H70" s="8"/>
      <c r="I70" s="8"/>
      <c r="J70" s="8"/>
      <c r="K70" s="8"/>
      <c r="L70" s="8"/>
    </row>
    <row r="71" spans="7:12" x14ac:dyDescent="0.15">
      <c r="G71" s="7"/>
      <c r="H71" s="8"/>
      <c r="I71" s="8"/>
      <c r="J71" s="8"/>
      <c r="K71" s="8"/>
      <c r="L71" s="8"/>
    </row>
    <row r="72" spans="7:12" x14ac:dyDescent="0.15">
      <c r="G72" s="7"/>
      <c r="H72" s="8"/>
      <c r="I72" s="8"/>
      <c r="J72" s="8"/>
      <c r="K72" s="8"/>
      <c r="L72" s="8"/>
    </row>
    <row r="73" spans="7:12" x14ac:dyDescent="0.15">
      <c r="G73" s="7"/>
      <c r="H73" s="8"/>
      <c r="I73" s="8"/>
      <c r="J73" s="8"/>
      <c r="K73" s="8"/>
      <c r="L73" s="8"/>
    </row>
    <row r="74" spans="7:12" x14ac:dyDescent="0.15">
      <c r="G74" s="7"/>
      <c r="H74" s="8"/>
      <c r="I74" s="8"/>
      <c r="J74" s="8"/>
      <c r="K74" s="8"/>
      <c r="L74" s="8"/>
    </row>
    <row r="75" spans="7:12" x14ac:dyDescent="0.15">
      <c r="G75" s="7"/>
      <c r="H75" s="8"/>
      <c r="I75" s="8"/>
      <c r="J75" s="8"/>
      <c r="K75" s="8"/>
      <c r="L75" s="8"/>
    </row>
    <row r="76" spans="7:12" x14ac:dyDescent="0.15">
      <c r="G76" s="7"/>
      <c r="H76" s="8"/>
      <c r="I76" s="8"/>
      <c r="J76" s="8"/>
      <c r="K76" s="8"/>
      <c r="L76" s="8"/>
    </row>
    <row r="77" spans="7:12" x14ac:dyDescent="0.15">
      <c r="G77" s="7"/>
      <c r="H77" s="8"/>
      <c r="I77" s="8"/>
      <c r="J77" s="8"/>
      <c r="K77" s="8"/>
      <c r="L77" s="8"/>
    </row>
    <row r="78" spans="7:12" x14ac:dyDescent="0.15">
      <c r="G78" s="7"/>
      <c r="H78" s="8"/>
      <c r="I78" s="8"/>
      <c r="J78" s="8"/>
      <c r="K78" s="8"/>
      <c r="L78" s="8"/>
    </row>
    <row r="79" spans="7:12" x14ac:dyDescent="0.15">
      <c r="G79" s="7"/>
      <c r="H79" s="8"/>
      <c r="I79" s="8"/>
      <c r="J79" s="8"/>
      <c r="K79" s="8"/>
      <c r="L79" s="8"/>
    </row>
    <row r="80" spans="7:12" x14ac:dyDescent="0.15">
      <c r="G80" s="7"/>
      <c r="H80" s="8"/>
      <c r="I80" s="8"/>
      <c r="J80" s="8"/>
      <c r="K80" s="8"/>
      <c r="L80" s="8"/>
    </row>
    <row r="81" spans="7:12" x14ac:dyDescent="0.15">
      <c r="G81" s="7"/>
      <c r="H81" s="8"/>
      <c r="I81" s="8"/>
      <c r="J81" s="8"/>
      <c r="K81" s="8"/>
      <c r="L81" s="8"/>
    </row>
    <row r="82" spans="7:12" x14ac:dyDescent="0.15">
      <c r="G82" s="7"/>
      <c r="H82" s="8"/>
      <c r="I82" s="8"/>
      <c r="J82" s="8"/>
      <c r="K82" s="8"/>
      <c r="L82" s="8"/>
    </row>
    <row r="83" spans="7:12" x14ac:dyDescent="0.15">
      <c r="G83" s="7"/>
      <c r="H83" s="8"/>
      <c r="I83" s="8"/>
      <c r="J83" s="8"/>
      <c r="K83" s="8"/>
      <c r="L83" s="8"/>
    </row>
    <row r="84" spans="7:12" x14ac:dyDescent="0.15">
      <c r="G84" s="7"/>
      <c r="H84" s="8"/>
      <c r="I84" s="8"/>
      <c r="J84" s="8"/>
      <c r="K84" s="8"/>
      <c r="L84" s="8"/>
    </row>
    <row r="85" spans="7:12" x14ac:dyDescent="0.15">
      <c r="G85" s="7"/>
      <c r="H85" s="8"/>
      <c r="I85" s="8"/>
      <c r="J85" s="8"/>
      <c r="K85" s="8"/>
      <c r="L85" s="8"/>
    </row>
    <row r="86" spans="7:12" x14ac:dyDescent="0.15">
      <c r="G86" s="7"/>
      <c r="H86" s="8"/>
      <c r="I86" s="8"/>
      <c r="J86" s="8"/>
      <c r="K86" s="8"/>
      <c r="L86" s="8"/>
    </row>
    <row r="87" spans="7:12" x14ac:dyDescent="0.15">
      <c r="G87" s="7"/>
      <c r="H87" s="8"/>
      <c r="I87" s="8"/>
      <c r="J87" s="8"/>
      <c r="K87" s="8"/>
      <c r="L87" s="8"/>
    </row>
    <row r="88" spans="7:12" x14ac:dyDescent="0.15">
      <c r="G88" s="7"/>
      <c r="H88" s="8"/>
      <c r="I88" s="8"/>
      <c r="J88" s="8"/>
      <c r="K88" s="8"/>
      <c r="L88" s="8"/>
    </row>
    <row r="89" spans="7:12" x14ac:dyDescent="0.15">
      <c r="G89" s="7"/>
      <c r="H89" s="8"/>
      <c r="I89" s="8"/>
      <c r="J89" s="8"/>
      <c r="K89" s="8"/>
      <c r="L89" s="8"/>
    </row>
    <row r="90" spans="7:12" x14ac:dyDescent="0.15">
      <c r="G90" s="7"/>
      <c r="H90" s="8"/>
      <c r="I90" s="8"/>
      <c r="J90" s="8"/>
      <c r="K90" s="8"/>
      <c r="L90" s="8"/>
    </row>
    <row r="91" spans="7:12" x14ac:dyDescent="0.15">
      <c r="G91" s="7"/>
      <c r="H91" s="8"/>
      <c r="I91" s="8"/>
      <c r="J91" s="8"/>
      <c r="K91" s="8"/>
      <c r="L91" s="8"/>
    </row>
    <row r="92" spans="7:12" x14ac:dyDescent="0.15">
      <c r="G92" s="7"/>
      <c r="H92" s="8"/>
      <c r="I92" s="8"/>
      <c r="J92" s="8"/>
      <c r="K92" s="8"/>
      <c r="L92" s="8"/>
    </row>
    <row r="93" spans="7:12" x14ac:dyDescent="0.15">
      <c r="G93" s="7"/>
      <c r="H93" s="8"/>
      <c r="I93" s="8"/>
      <c r="J93" s="8"/>
      <c r="K93" s="8"/>
      <c r="L93" s="8"/>
    </row>
    <row r="94" spans="7:12" x14ac:dyDescent="0.15">
      <c r="G94" s="7"/>
      <c r="H94" s="8"/>
      <c r="I94" s="8"/>
      <c r="J94" s="8"/>
      <c r="K94" s="8"/>
      <c r="L94" s="8"/>
    </row>
    <row r="95" spans="7:12" x14ac:dyDescent="0.15">
      <c r="G95" s="7"/>
      <c r="H95" s="8"/>
      <c r="I95" s="8"/>
      <c r="J95" s="8"/>
      <c r="K95" s="8"/>
      <c r="L95" s="8"/>
    </row>
    <row r="96" spans="7:12" x14ac:dyDescent="0.15">
      <c r="G96" s="7"/>
      <c r="H96" s="8"/>
      <c r="I96" s="8"/>
      <c r="J96" s="8"/>
      <c r="K96" s="8"/>
      <c r="L96" s="8"/>
    </row>
    <row r="97" spans="7:12" x14ac:dyDescent="0.15">
      <c r="G97" s="7"/>
      <c r="H97" s="8"/>
      <c r="I97" s="8"/>
      <c r="J97" s="8"/>
      <c r="K97" s="8"/>
      <c r="L97" s="8"/>
    </row>
    <row r="98" spans="7:12" x14ac:dyDescent="0.15">
      <c r="G98" s="7"/>
      <c r="H98" s="8"/>
      <c r="I98" s="8"/>
      <c r="J98" s="8"/>
      <c r="K98" s="8"/>
      <c r="L98" s="8"/>
    </row>
    <row r="99" spans="7:12" x14ac:dyDescent="0.15">
      <c r="G99" s="7"/>
      <c r="H99" s="8"/>
      <c r="I99" s="8"/>
      <c r="J99" s="8"/>
      <c r="K99" s="8"/>
      <c r="L99" s="8"/>
    </row>
    <row r="100" spans="7:12" x14ac:dyDescent="0.15">
      <c r="G100" s="7"/>
      <c r="H100" s="8"/>
      <c r="I100" s="8"/>
      <c r="J100" s="8"/>
      <c r="K100" s="8"/>
      <c r="L100" s="8"/>
    </row>
    <row r="101" spans="7:12" x14ac:dyDescent="0.15">
      <c r="G101" s="7"/>
      <c r="H101" s="8"/>
      <c r="I101" s="8"/>
      <c r="J101" s="8"/>
      <c r="K101" s="8"/>
      <c r="L101" s="8"/>
    </row>
    <row r="102" spans="7:12" x14ac:dyDescent="0.15">
      <c r="G102" s="7"/>
      <c r="H102" s="8"/>
      <c r="I102" s="8"/>
      <c r="J102" s="8"/>
      <c r="K102" s="8"/>
      <c r="L102" s="8"/>
    </row>
    <row r="103" spans="7:12" x14ac:dyDescent="0.15">
      <c r="G103" s="7"/>
      <c r="H103" s="8"/>
      <c r="I103" s="8"/>
      <c r="J103" s="8"/>
      <c r="K103" s="8"/>
      <c r="L103" s="8"/>
    </row>
    <row r="104" spans="7:12" x14ac:dyDescent="0.15">
      <c r="G104" s="7"/>
      <c r="H104" s="8"/>
      <c r="I104" s="8"/>
      <c r="J104" s="8"/>
      <c r="K104" s="8"/>
      <c r="L104" s="8"/>
    </row>
    <row r="105" spans="7:12" x14ac:dyDescent="0.15">
      <c r="G105" s="7"/>
      <c r="H105" s="8"/>
      <c r="I105" s="8"/>
      <c r="J105" s="8"/>
      <c r="K105" s="8"/>
      <c r="L105" s="8"/>
    </row>
    <row r="106" spans="7:12" x14ac:dyDescent="0.15">
      <c r="G106" s="7"/>
      <c r="H106" s="8"/>
      <c r="I106" s="8"/>
      <c r="J106" s="8"/>
      <c r="K106" s="8"/>
      <c r="L106" s="8"/>
    </row>
    <row r="107" spans="7:12" x14ac:dyDescent="0.15">
      <c r="G107" s="7"/>
      <c r="H107" s="8"/>
      <c r="I107" s="8"/>
      <c r="J107" s="8"/>
      <c r="K107" s="8"/>
      <c r="L107" s="8"/>
    </row>
    <row r="108" spans="7:12" x14ac:dyDescent="0.15">
      <c r="G108" s="7"/>
      <c r="H108" s="8"/>
      <c r="I108" s="8"/>
      <c r="J108" s="8"/>
      <c r="K108" s="8"/>
      <c r="L108" s="8"/>
    </row>
    <row r="109" spans="7:12" x14ac:dyDescent="0.15">
      <c r="G109" s="7"/>
      <c r="H109" s="8"/>
      <c r="I109" s="8"/>
      <c r="J109" s="8"/>
      <c r="K109" s="8"/>
      <c r="L109" s="8"/>
    </row>
    <row r="110" spans="7:12" x14ac:dyDescent="0.15">
      <c r="G110" s="7"/>
      <c r="H110" s="8"/>
      <c r="I110" s="8"/>
      <c r="J110" s="8"/>
      <c r="K110" s="8"/>
      <c r="L110" s="8"/>
    </row>
    <row r="111" spans="7:12" x14ac:dyDescent="0.15">
      <c r="G111" s="7"/>
      <c r="H111" s="8"/>
      <c r="I111" s="8"/>
      <c r="J111" s="8"/>
      <c r="K111" s="8"/>
      <c r="L111" s="8"/>
    </row>
    <row r="112" spans="7:12" x14ac:dyDescent="0.15">
      <c r="G112" s="7"/>
      <c r="H112" s="8"/>
      <c r="I112" s="8"/>
      <c r="J112" s="8"/>
      <c r="K112" s="8"/>
      <c r="L112" s="8"/>
    </row>
    <row r="113" spans="7:12" x14ac:dyDescent="0.15">
      <c r="G113" s="7"/>
      <c r="H113" s="8"/>
      <c r="I113" s="8"/>
      <c r="J113" s="8"/>
      <c r="K113" s="8"/>
      <c r="L113" s="8"/>
    </row>
    <row r="114" spans="7:12" x14ac:dyDescent="0.15">
      <c r="G114" s="7"/>
      <c r="H114" s="8"/>
      <c r="I114" s="8"/>
      <c r="J114" s="8"/>
      <c r="K114" s="8"/>
      <c r="L114" s="8"/>
    </row>
    <row r="115" spans="7:12" x14ac:dyDescent="0.15">
      <c r="G115" s="7"/>
      <c r="H115" s="8"/>
      <c r="I115" s="8"/>
      <c r="J115" s="8"/>
      <c r="K115" s="8"/>
      <c r="L115" s="8"/>
    </row>
    <row r="116" spans="7:12" x14ac:dyDescent="0.15">
      <c r="G116" s="7"/>
      <c r="H116" s="8"/>
      <c r="I116" s="8"/>
      <c r="J116" s="8"/>
      <c r="K116" s="8"/>
      <c r="L116" s="8"/>
    </row>
    <row r="117" spans="7:12" x14ac:dyDescent="0.15">
      <c r="G117" s="7"/>
      <c r="H117" s="8"/>
      <c r="I117" s="8"/>
      <c r="J117" s="8"/>
      <c r="K117" s="8"/>
      <c r="L117" s="8"/>
    </row>
    <row r="118" spans="7:12" x14ac:dyDescent="0.15">
      <c r="G118" s="7"/>
      <c r="H118" s="8"/>
      <c r="I118" s="8"/>
      <c r="J118" s="8"/>
      <c r="K118" s="8"/>
      <c r="L118" s="8"/>
    </row>
    <row r="119" spans="7:12" x14ac:dyDescent="0.15">
      <c r="G119" s="7"/>
      <c r="H119" s="8"/>
      <c r="I119" s="8"/>
      <c r="J119" s="8"/>
      <c r="K119" s="8"/>
      <c r="L119" s="8"/>
    </row>
    <row r="120" spans="7:12" x14ac:dyDescent="0.15">
      <c r="G120" s="7"/>
      <c r="H120" s="8"/>
      <c r="I120" s="8"/>
      <c r="J120" s="8"/>
      <c r="K120" s="8"/>
      <c r="L120" s="8"/>
    </row>
    <row r="121" spans="7:12" x14ac:dyDescent="0.15">
      <c r="G121" s="7"/>
      <c r="H121" s="8"/>
      <c r="I121" s="8"/>
      <c r="J121" s="8"/>
      <c r="K121" s="8"/>
      <c r="L121" s="8"/>
    </row>
    <row r="122" spans="7:12" x14ac:dyDescent="0.15">
      <c r="G122" s="7"/>
      <c r="H122" s="8"/>
      <c r="I122" s="8"/>
      <c r="J122" s="8"/>
      <c r="K122" s="8"/>
      <c r="L122" s="8"/>
    </row>
    <row r="123" spans="7:12" x14ac:dyDescent="0.15">
      <c r="G123" s="7"/>
      <c r="H123" s="8"/>
      <c r="I123" s="8"/>
      <c r="J123" s="8"/>
      <c r="K123" s="8"/>
      <c r="L123" s="8"/>
    </row>
    <row r="124" spans="7:12" x14ac:dyDescent="0.15">
      <c r="G124" s="7"/>
      <c r="H124" s="8"/>
      <c r="I124" s="8"/>
      <c r="J124" s="8"/>
      <c r="K124" s="8"/>
      <c r="L124" s="8"/>
    </row>
    <row r="125" spans="7:12" x14ac:dyDescent="0.15">
      <c r="G125" s="7"/>
      <c r="H125" s="8"/>
      <c r="I125" s="8"/>
      <c r="J125" s="8"/>
      <c r="K125" s="8"/>
      <c r="L125" s="8"/>
    </row>
    <row r="126" spans="7:12" x14ac:dyDescent="0.15">
      <c r="G126" s="7"/>
      <c r="H126" s="8"/>
      <c r="I126" s="8"/>
      <c r="J126" s="8"/>
      <c r="K126" s="8"/>
      <c r="L126" s="8"/>
    </row>
    <row r="127" spans="7:12" x14ac:dyDescent="0.15">
      <c r="G127" s="7"/>
      <c r="H127" s="8"/>
      <c r="I127" s="8"/>
      <c r="J127" s="8"/>
      <c r="K127" s="8"/>
      <c r="L127" s="8"/>
    </row>
    <row r="128" spans="7:12" x14ac:dyDescent="0.15">
      <c r="G128" s="7"/>
      <c r="H128" s="8"/>
      <c r="I128" s="8"/>
      <c r="J128" s="8"/>
      <c r="K128" s="8"/>
      <c r="L128" s="8"/>
    </row>
    <row r="129" spans="7:12" x14ac:dyDescent="0.15">
      <c r="G129" s="7"/>
      <c r="H129" s="8"/>
      <c r="I129" s="8"/>
      <c r="J129" s="8"/>
      <c r="K129" s="8"/>
      <c r="L129" s="8"/>
    </row>
    <row r="130" spans="7:12" x14ac:dyDescent="0.15">
      <c r="G130" s="7"/>
      <c r="H130" s="8"/>
      <c r="I130" s="8"/>
      <c r="J130" s="8"/>
      <c r="K130" s="8"/>
      <c r="L130" s="8"/>
    </row>
    <row r="131" spans="7:12" x14ac:dyDescent="0.15">
      <c r="G131" s="7"/>
      <c r="H131" s="8"/>
      <c r="I131" s="8"/>
      <c r="J131" s="8"/>
      <c r="K131" s="8"/>
      <c r="L131" s="8"/>
    </row>
    <row r="132" spans="7:12" x14ac:dyDescent="0.15">
      <c r="G132" s="7"/>
      <c r="H132" s="8"/>
      <c r="I132" s="8"/>
      <c r="J132" s="8"/>
      <c r="K132" s="8"/>
      <c r="L132" s="8"/>
    </row>
    <row r="133" spans="7:12" x14ac:dyDescent="0.15">
      <c r="G133" s="7"/>
      <c r="H133" s="8"/>
      <c r="I133" s="8"/>
      <c r="J133" s="8"/>
      <c r="K133" s="8"/>
      <c r="L133" s="8"/>
    </row>
    <row r="134" spans="7:12" x14ac:dyDescent="0.15">
      <c r="G134" s="7"/>
      <c r="H134" s="8"/>
      <c r="I134" s="8"/>
      <c r="J134" s="8"/>
      <c r="K134" s="8"/>
      <c r="L134" s="8"/>
    </row>
    <row r="135" spans="7:12" x14ac:dyDescent="0.15">
      <c r="G135" s="7"/>
      <c r="H135" s="8"/>
      <c r="I135" s="8"/>
      <c r="J135" s="8"/>
      <c r="K135" s="8"/>
      <c r="L135" s="8"/>
    </row>
    <row r="136" spans="7:12" x14ac:dyDescent="0.15">
      <c r="G136" s="7"/>
      <c r="H136" s="8"/>
      <c r="I136" s="8"/>
      <c r="J136" s="8"/>
      <c r="K136" s="8"/>
      <c r="L136" s="8"/>
    </row>
    <row r="137" spans="7:12" x14ac:dyDescent="0.15">
      <c r="G137" s="7"/>
      <c r="H137" s="8"/>
      <c r="I137" s="8"/>
      <c r="J137" s="8"/>
      <c r="K137" s="8"/>
      <c r="L137" s="8"/>
    </row>
    <row r="138" spans="7:12" x14ac:dyDescent="0.15">
      <c r="G138" s="7"/>
      <c r="H138" s="8"/>
      <c r="I138" s="8"/>
      <c r="J138" s="8"/>
      <c r="K138" s="8"/>
      <c r="L138" s="8"/>
    </row>
    <row r="139" spans="7:12" x14ac:dyDescent="0.15">
      <c r="G139" s="7"/>
      <c r="H139" s="8"/>
      <c r="I139" s="8"/>
      <c r="J139" s="8"/>
      <c r="K139" s="8"/>
      <c r="L139" s="8"/>
    </row>
    <row r="140" spans="7:12" x14ac:dyDescent="0.15">
      <c r="G140" s="7"/>
      <c r="H140" s="8"/>
      <c r="I140" s="8"/>
      <c r="J140" s="8"/>
      <c r="K140" s="8"/>
      <c r="L140" s="8"/>
    </row>
    <row r="141" spans="7:12" x14ac:dyDescent="0.15">
      <c r="G141" s="7"/>
      <c r="H141" s="8"/>
      <c r="I141" s="8"/>
      <c r="J141" s="8"/>
      <c r="K141" s="8"/>
      <c r="L141" s="8"/>
    </row>
    <row r="142" spans="7:12" x14ac:dyDescent="0.15">
      <c r="G142" s="7"/>
      <c r="H142" s="8"/>
      <c r="I142" s="8"/>
      <c r="J142" s="8"/>
      <c r="K142" s="8"/>
      <c r="L142" s="8"/>
    </row>
    <row r="143" spans="7:12" x14ac:dyDescent="0.15">
      <c r="G143" s="7"/>
      <c r="H143" s="8"/>
      <c r="I143" s="8"/>
      <c r="J143" s="8"/>
      <c r="K143" s="8"/>
      <c r="L143" s="8"/>
    </row>
    <row r="144" spans="7:12" x14ac:dyDescent="0.15">
      <c r="G144" s="7"/>
      <c r="H144" s="8"/>
      <c r="I144" s="8"/>
      <c r="J144" s="8"/>
      <c r="K144" s="8"/>
      <c r="L144" s="8"/>
    </row>
    <row r="145" spans="7:12" x14ac:dyDescent="0.15">
      <c r="G145" s="7"/>
      <c r="H145" s="8"/>
      <c r="I145" s="8"/>
      <c r="J145" s="8"/>
      <c r="K145" s="8"/>
      <c r="L145" s="8"/>
    </row>
    <row r="146" spans="7:12" x14ac:dyDescent="0.15">
      <c r="G146" s="7"/>
      <c r="H146" s="8"/>
      <c r="I146" s="8"/>
      <c r="J146" s="8"/>
      <c r="K146" s="8"/>
      <c r="L146" s="8"/>
    </row>
    <row r="147" spans="7:12" x14ac:dyDescent="0.15">
      <c r="G147" s="7"/>
      <c r="H147" s="8"/>
      <c r="I147" s="8"/>
      <c r="J147" s="8"/>
      <c r="K147" s="8"/>
      <c r="L147" s="8"/>
    </row>
    <row r="148" spans="7:12" x14ac:dyDescent="0.15">
      <c r="G148" s="7"/>
      <c r="H148" s="8"/>
      <c r="I148" s="8"/>
      <c r="J148" s="8"/>
      <c r="K148" s="8"/>
      <c r="L148" s="8"/>
    </row>
    <row r="149" spans="7:12" x14ac:dyDescent="0.15">
      <c r="G149" s="7"/>
      <c r="H149" s="8"/>
      <c r="I149" s="8"/>
      <c r="J149" s="8"/>
      <c r="K149" s="8"/>
      <c r="L149" s="8"/>
    </row>
    <row r="150" spans="7:12" x14ac:dyDescent="0.15">
      <c r="G150" s="7"/>
      <c r="H150" s="8"/>
      <c r="I150" s="8"/>
      <c r="J150" s="8"/>
      <c r="K150" s="8"/>
      <c r="L150" s="8"/>
    </row>
    <row r="151" spans="7:12" x14ac:dyDescent="0.15">
      <c r="G151" s="7"/>
      <c r="H151" s="8"/>
      <c r="I151" s="8"/>
      <c r="J151" s="8"/>
      <c r="K151" s="8"/>
      <c r="L151" s="8"/>
    </row>
    <row r="152" spans="7:12" x14ac:dyDescent="0.15">
      <c r="G152" s="7"/>
      <c r="H152" s="8"/>
      <c r="I152" s="8"/>
      <c r="J152" s="8"/>
      <c r="K152" s="8"/>
      <c r="L152" s="8"/>
    </row>
    <row r="153" spans="7:12" x14ac:dyDescent="0.15">
      <c r="G153" s="7"/>
      <c r="H153" s="8"/>
      <c r="I153" s="8"/>
      <c r="J153" s="8"/>
      <c r="K153" s="8"/>
      <c r="L153" s="8"/>
    </row>
    <row r="154" spans="7:12" x14ac:dyDescent="0.15">
      <c r="G154" s="7"/>
      <c r="H154" s="8"/>
      <c r="I154" s="8"/>
      <c r="J154" s="8"/>
      <c r="K154" s="8"/>
      <c r="L154" s="8"/>
    </row>
    <row r="155" spans="7:12" x14ac:dyDescent="0.15">
      <c r="G155" s="7"/>
      <c r="H155" s="8"/>
      <c r="I155" s="8"/>
      <c r="J155" s="8"/>
      <c r="K155" s="8"/>
      <c r="L155" s="8"/>
    </row>
    <row r="156" spans="7:12" x14ac:dyDescent="0.15">
      <c r="G156" s="7"/>
      <c r="H156" s="8"/>
      <c r="I156" s="8"/>
      <c r="J156" s="8"/>
      <c r="K156" s="8"/>
      <c r="L156" s="8"/>
    </row>
    <row r="157" spans="7:12" x14ac:dyDescent="0.15">
      <c r="G157" s="7"/>
      <c r="H157" s="8"/>
      <c r="I157" s="8"/>
      <c r="J157" s="8"/>
      <c r="K157" s="8"/>
      <c r="L157" s="8"/>
    </row>
    <row r="158" spans="7:12" x14ac:dyDescent="0.15">
      <c r="G158" s="7"/>
      <c r="H158" s="8"/>
      <c r="I158" s="8"/>
      <c r="J158" s="8"/>
      <c r="K158" s="8"/>
      <c r="L158" s="8"/>
    </row>
    <row r="159" spans="7:12" x14ac:dyDescent="0.15">
      <c r="G159" s="7"/>
      <c r="H159" s="8"/>
      <c r="I159" s="8"/>
      <c r="J159" s="8"/>
      <c r="K159" s="8"/>
      <c r="L159" s="8"/>
    </row>
    <row r="160" spans="7:12" x14ac:dyDescent="0.15">
      <c r="G160" s="7"/>
      <c r="H160" s="8"/>
      <c r="I160" s="8"/>
      <c r="J160" s="8"/>
      <c r="K160" s="8"/>
      <c r="L160" s="8"/>
    </row>
    <row r="161" spans="7:12" x14ac:dyDescent="0.15">
      <c r="G161" s="7"/>
      <c r="H161" s="8"/>
      <c r="I161" s="8"/>
      <c r="J161" s="8"/>
      <c r="K161" s="8"/>
      <c r="L161" s="8"/>
    </row>
    <row r="162" spans="7:12" x14ac:dyDescent="0.15">
      <c r="G162" s="7"/>
      <c r="H162" s="8"/>
      <c r="I162" s="8"/>
      <c r="J162" s="8"/>
      <c r="K162" s="8"/>
      <c r="L162" s="8"/>
    </row>
    <row r="163" spans="7:12" x14ac:dyDescent="0.15">
      <c r="G163" s="7"/>
      <c r="H163" s="8"/>
      <c r="I163" s="8"/>
      <c r="J163" s="8"/>
      <c r="K163" s="8"/>
      <c r="L163" s="8"/>
    </row>
    <row r="164" spans="7:12" x14ac:dyDescent="0.15">
      <c r="G164" s="7"/>
      <c r="H164" s="8"/>
      <c r="I164" s="8"/>
      <c r="J164" s="8"/>
      <c r="K164" s="8"/>
      <c r="L164" s="8"/>
    </row>
    <row r="165" spans="7:12" x14ac:dyDescent="0.15">
      <c r="G165" s="7"/>
      <c r="H165" s="8"/>
      <c r="I165" s="8"/>
      <c r="J165" s="8"/>
      <c r="K165" s="8"/>
      <c r="L165" s="8"/>
    </row>
    <row r="166" spans="7:12" x14ac:dyDescent="0.15">
      <c r="G166" s="7"/>
      <c r="H166" s="8"/>
      <c r="I166" s="8"/>
      <c r="J166" s="8"/>
      <c r="K166" s="8"/>
      <c r="L166" s="8"/>
    </row>
    <row r="167" spans="7:12" x14ac:dyDescent="0.15">
      <c r="G167" s="7"/>
      <c r="H167" s="8"/>
      <c r="I167" s="8"/>
      <c r="J167" s="8"/>
      <c r="K167" s="8"/>
      <c r="L167" s="8"/>
    </row>
    <row r="168" spans="7:12" x14ac:dyDescent="0.15">
      <c r="G168" s="7"/>
      <c r="H168" s="5"/>
      <c r="I168" s="5"/>
      <c r="J168" s="5"/>
      <c r="K168" s="8"/>
      <c r="L168" s="8"/>
    </row>
    <row r="169" spans="7:12" x14ac:dyDescent="0.15">
      <c r="G169" s="7"/>
      <c r="H169" s="5"/>
      <c r="I169" s="5"/>
      <c r="J169" s="5"/>
      <c r="K169" s="8"/>
      <c r="L169" s="8"/>
    </row>
    <row r="170" spans="7:12" x14ac:dyDescent="0.15">
      <c r="G170" s="7"/>
      <c r="H170" s="5"/>
      <c r="I170" s="5"/>
      <c r="J170" s="5"/>
      <c r="K170" s="8"/>
      <c r="L170" s="8"/>
    </row>
    <row r="171" spans="7:12" x14ac:dyDescent="0.15">
      <c r="G171" s="7"/>
      <c r="H171" s="5"/>
      <c r="I171" s="5"/>
      <c r="J171" s="5"/>
      <c r="K171" s="8"/>
      <c r="L171" s="8"/>
    </row>
    <row r="172" spans="7:12" x14ac:dyDescent="0.15">
      <c r="G172" s="7"/>
      <c r="H172" s="5"/>
      <c r="I172" s="5"/>
      <c r="J172" s="5"/>
      <c r="K172" s="8"/>
      <c r="L172" s="8"/>
    </row>
    <row r="173" spans="7:12" x14ac:dyDescent="0.15">
      <c r="G173" s="7"/>
      <c r="H173" s="5"/>
      <c r="I173" s="5"/>
      <c r="J173" s="5"/>
      <c r="K173" s="8"/>
      <c r="L173" s="8"/>
    </row>
    <row r="174" spans="7:12" x14ac:dyDescent="0.15">
      <c r="G174" s="7"/>
      <c r="H174" s="5"/>
      <c r="I174" s="5"/>
      <c r="J174" s="5"/>
      <c r="K174" s="8"/>
      <c r="L174" s="8"/>
    </row>
    <row r="175" spans="7:12" x14ac:dyDescent="0.15">
      <c r="G175" s="7"/>
      <c r="H175" s="5"/>
      <c r="I175" s="5"/>
      <c r="J175" s="5"/>
      <c r="K175" s="8"/>
      <c r="L175" s="8"/>
    </row>
    <row r="176" spans="7:12" x14ac:dyDescent="0.15">
      <c r="G176" s="7"/>
      <c r="H176" s="5"/>
      <c r="I176" s="5"/>
      <c r="J176" s="5"/>
      <c r="K176" s="8"/>
      <c r="L176" s="8"/>
    </row>
    <row r="177" spans="7:12" x14ac:dyDescent="0.15">
      <c r="G177" s="7"/>
      <c r="H177" s="5"/>
      <c r="I177" s="5"/>
      <c r="J177" s="5"/>
      <c r="K177" s="8"/>
      <c r="L177" s="8"/>
    </row>
    <row r="178" spans="7:12" x14ac:dyDescent="0.15">
      <c r="G178" s="7"/>
      <c r="H178" s="5"/>
      <c r="I178" s="5"/>
      <c r="J178" s="5"/>
      <c r="K178" s="8"/>
      <c r="L178" s="8"/>
    </row>
    <row r="179" spans="7:12" x14ac:dyDescent="0.15">
      <c r="G179" s="7"/>
      <c r="H179" s="5"/>
      <c r="I179" s="5"/>
      <c r="J179" s="5"/>
      <c r="K179" s="8"/>
      <c r="L179" s="8"/>
    </row>
    <row r="180" spans="7:12" x14ac:dyDescent="0.15">
      <c r="G180" s="7"/>
      <c r="H180" s="5"/>
      <c r="I180" s="5"/>
      <c r="J180" s="5"/>
      <c r="K180" s="8"/>
      <c r="L180" s="8"/>
    </row>
    <row r="181" spans="7:12" x14ac:dyDescent="0.15">
      <c r="G181" s="7"/>
      <c r="H181" s="5"/>
      <c r="I181" s="5"/>
      <c r="J181" s="5"/>
      <c r="K181" s="8"/>
      <c r="L181" s="8"/>
    </row>
    <row r="182" spans="7:12" x14ac:dyDescent="0.15">
      <c r="G182" s="7"/>
      <c r="H182" s="5"/>
      <c r="I182" s="5"/>
      <c r="J182" s="5"/>
      <c r="K182" s="8"/>
      <c r="L182" s="8"/>
    </row>
    <row r="183" spans="7:12" x14ac:dyDescent="0.15">
      <c r="G183" s="7"/>
      <c r="H183" s="5"/>
      <c r="I183" s="5"/>
      <c r="J183" s="5"/>
      <c r="K183" s="8"/>
      <c r="L183" s="8"/>
    </row>
    <row r="184" spans="7:12" x14ac:dyDescent="0.15">
      <c r="G184" s="7"/>
      <c r="H184" s="5"/>
      <c r="I184" s="5"/>
      <c r="J184" s="5"/>
      <c r="K184" s="8"/>
      <c r="L184" s="8"/>
    </row>
    <row r="185" spans="7:12" x14ac:dyDescent="0.15">
      <c r="G185" s="7"/>
      <c r="H185" s="5"/>
      <c r="I185" s="5"/>
      <c r="J185" s="5"/>
      <c r="K185" s="8"/>
      <c r="L185" s="8"/>
    </row>
    <row r="186" spans="7:12" x14ac:dyDescent="0.15">
      <c r="G186" s="7"/>
      <c r="H186" s="5"/>
      <c r="I186" s="5"/>
      <c r="J186" s="5"/>
      <c r="K186" s="8"/>
      <c r="L186" s="8"/>
    </row>
    <row r="187" spans="7:12" x14ac:dyDescent="0.15">
      <c r="G187" s="7"/>
      <c r="H187" s="5"/>
      <c r="I187" s="5"/>
      <c r="J187" s="5"/>
      <c r="K187" s="8"/>
      <c r="L187" s="8"/>
    </row>
    <row r="188" spans="7:12" x14ac:dyDescent="0.15">
      <c r="G188" s="7"/>
      <c r="H188" s="5"/>
      <c r="I188" s="5"/>
      <c r="J188" s="5"/>
      <c r="K188" s="8"/>
      <c r="L188" s="8"/>
    </row>
    <row r="189" spans="7:12" x14ac:dyDescent="0.15">
      <c r="G189" s="7"/>
      <c r="H189" s="5"/>
      <c r="I189" s="5"/>
      <c r="J189" s="5"/>
      <c r="K189" s="8"/>
      <c r="L189" s="8"/>
    </row>
    <row r="190" spans="7:12" x14ac:dyDescent="0.15">
      <c r="G190" s="7"/>
      <c r="H190" s="5"/>
      <c r="I190" s="5"/>
      <c r="J190" s="5"/>
      <c r="K190" s="8"/>
      <c r="L190" s="8"/>
    </row>
    <row r="191" spans="7:12" x14ac:dyDescent="0.15">
      <c r="G191" s="7"/>
      <c r="H191" s="5"/>
      <c r="I191" s="5"/>
      <c r="J191" s="5"/>
      <c r="K191" s="8"/>
      <c r="L191" s="8"/>
    </row>
    <row r="192" spans="7:12" x14ac:dyDescent="0.15">
      <c r="G192" s="7"/>
      <c r="H192" s="5"/>
      <c r="I192" s="5"/>
      <c r="J192" s="5"/>
      <c r="K192" s="8"/>
      <c r="L192" s="8"/>
    </row>
    <row r="193" spans="7:12" x14ac:dyDescent="0.15">
      <c r="G193" s="7"/>
      <c r="H193" s="5"/>
      <c r="I193" s="5"/>
      <c r="J193" s="5"/>
      <c r="K193" s="8"/>
      <c r="L193" s="8"/>
    </row>
    <row r="194" spans="7:12" x14ac:dyDescent="0.15">
      <c r="G194" s="7"/>
      <c r="H194" s="5"/>
      <c r="I194" s="5"/>
      <c r="J194" s="5"/>
      <c r="K194" s="8"/>
      <c r="L194" s="8"/>
    </row>
    <row r="195" spans="7:12" x14ac:dyDescent="0.15">
      <c r="G195" s="7"/>
      <c r="H195" s="5"/>
      <c r="I195" s="5"/>
      <c r="J195" s="5"/>
      <c r="K195" s="8"/>
      <c r="L195" s="8"/>
    </row>
    <row r="196" spans="7:12" x14ac:dyDescent="0.15">
      <c r="G196" s="7"/>
      <c r="H196" s="5"/>
      <c r="I196" s="5"/>
      <c r="J196" s="5"/>
      <c r="K196" s="8"/>
      <c r="L196" s="8"/>
    </row>
    <row r="197" spans="7:12" x14ac:dyDescent="0.15">
      <c r="G197" s="7"/>
      <c r="H197" s="5"/>
      <c r="I197" s="5"/>
      <c r="J197" s="5"/>
      <c r="K197" s="8"/>
      <c r="L197" s="8"/>
    </row>
    <row r="198" spans="7:12" x14ac:dyDescent="0.15">
      <c r="G198" s="7"/>
      <c r="H198" s="5"/>
      <c r="I198" s="5"/>
      <c r="J198" s="5"/>
      <c r="K198" s="8"/>
      <c r="L198" s="8"/>
    </row>
    <row r="199" spans="7:12" x14ac:dyDescent="0.15">
      <c r="G199" s="7"/>
      <c r="H199" s="5"/>
      <c r="I199" s="5"/>
      <c r="J199" s="5"/>
      <c r="K199" s="8"/>
      <c r="L199" s="8"/>
    </row>
    <row r="200" spans="7:12" x14ac:dyDescent="0.15">
      <c r="G200" s="7"/>
      <c r="H200" s="5"/>
      <c r="I200" s="5"/>
      <c r="J200" s="5"/>
      <c r="K200" s="8"/>
      <c r="L200" s="8"/>
    </row>
    <row r="201" spans="7:12" x14ac:dyDescent="0.15">
      <c r="G201" s="7"/>
      <c r="H201" s="5"/>
      <c r="I201" s="5"/>
      <c r="J201" s="5"/>
      <c r="K201" s="8"/>
      <c r="L201" s="8"/>
    </row>
    <row r="202" spans="7:12" x14ac:dyDescent="0.15">
      <c r="G202" s="7"/>
      <c r="H202" s="5"/>
      <c r="I202" s="5"/>
      <c r="J202" s="5"/>
      <c r="K202" s="8"/>
      <c r="L202" s="8"/>
    </row>
    <row r="203" spans="7:12" x14ac:dyDescent="0.15">
      <c r="G203" s="7"/>
      <c r="H203" s="5"/>
      <c r="I203" s="5"/>
      <c r="J203" s="5"/>
      <c r="K203" s="8"/>
      <c r="L203" s="8"/>
    </row>
    <row r="204" spans="7:12" x14ac:dyDescent="0.15">
      <c r="G204" s="7"/>
      <c r="H204" s="5"/>
      <c r="I204" s="5"/>
      <c r="J204" s="5"/>
      <c r="K204" s="8"/>
      <c r="L204" s="8"/>
    </row>
    <row r="205" spans="7:12" x14ac:dyDescent="0.15">
      <c r="G205" s="7"/>
      <c r="H205" s="5"/>
      <c r="I205" s="5"/>
      <c r="J205" s="5"/>
      <c r="K205" s="8"/>
      <c r="L205" s="8"/>
    </row>
    <row r="206" spans="7:12" x14ac:dyDescent="0.15">
      <c r="G206" s="7"/>
      <c r="H206" s="5"/>
      <c r="I206" s="5"/>
      <c r="J206" s="5"/>
      <c r="K206" s="8"/>
      <c r="L206" s="8"/>
    </row>
    <row r="207" spans="7:12" x14ac:dyDescent="0.15">
      <c r="G207" s="7"/>
      <c r="H207" s="5"/>
      <c r="I207" s="5"/>
      <c r="J207" s="5"/>
      <c r="K207" s="8"/>
      <c r="L207" s="8"/>
    </row>
    <row r="208" spans="7:12" x14ac:dyDescent="0.15">
      <c r="G208" s="7"/>
      <c r="H208" s="5"/>
      <c r="I208" s="5"/>
      <c r="J208" s="5"/>
      <c r="K208" s="8"/>
      <c r="L208" s="8"/>
    </row>
    <row r="209" spans="7:12" x14ac:dyDescent="0.15">
      <c r="G209" s="7"/>
      <c r="H209" s="5"/>
      <c r="I209" s="5"/>
      <c r="J209" s="5"/>
      <c r="K209" s="8"/>
      <c r="L209" s="8"/>
    </row>
    <row r="210" spans="7:12" x14ac:dyDescent="0.15">
      <c r="G210" s="7"/>
      <c r="H210" s="5"/>
      <c r="I210" s="5"/>
      <c r="J210" s="5"/>
      <c r="K210" s="8"/>
      <c r="L210" s="8"/>
    </row>
    <row r="211" spans="7:12" x14ac:dyDescent="0.15">
      <c r="G211" s="7"/>
      <c r="H211" s="5"/>
      <c r="I211" s="5"/>
      <c r="J211" s="5"/>
      <c r="K211" s="8"/>
      <c r="L211" s="8"/>
    </row>
    <row r="212" spans="7:12" x14ac:dyDescent="0.15">
      <c r="G212" s="7"/>
      <c r="H212" s="5"/>
      <c r="I212" s="5"/>
      <c r="J212" s="5"/>
      <c r="K212" s="8"/>
      <c r="L212" s="8"/>
    </row>
    <row r="213" spans="7:12" x14ac:dyDescent="0.15">
      <c r="G213" s="7"/>
      <c r="H213" s="5"/>
      <c r="I213" s="5"/>
      <c r="J213" s="5"/>
      <c r="K213" s="8"/>
      <c r="L213" s="8"/>
    </row>
    <row r="214" spans="7:12" x14ac:dyDescent="0.15">
      <c r="G214" s="7"/>
      <c r="H214" s="5"/>
      <c r="I214" s="5"/>
      <c r="J214" s="5"/>
      <c r="K214" s="8"/>
      <c r="L214" s="8"/>
    </row>
    <row r="215" spans="7:12" x14ac:dyDescent="0.15">
      <c r="G215" s="7"/>
      <c r="H215" s="5"/>
      <c r="I215" s="5"/>
      <c r="J215" s="5"/>
      <c r="K215" s="5"/>
      <c r="L215" s="5"/>
    </row>
    <row r="216" spans="7:12" x14ac:dyDescent="0.15">
      <c r="G216" s="7"/>
      <c r="H216" s="5"/>
      <c r="I216" s="5"/>
      <c r="J216" s="5"/>
      <c r="K216" s="5"/>
      <c r="L216" s="5"/>
    </row>
    <row r="217" spans="7:12" x14ac:dyDescent="0.15">
      <c r="G217" s="7"/>
      <c r="H217" s="5"/>
      <c r="I217" s="5"/>
      <c r="J217" s="5"/>
      <c r="K217" s="5"/>
      <c r="L217" s="5"/>
    </row>
    <row r="218" spans="7:12" x14ac:dyDescent="0.15">
      <c r="G218" s="7"/>
      <c r="H218" s="5"/>
      <c r="I218" s="5"/>
      <c r="J218" s="5"/>
      <c r="K218" s="5"/>
      <c r="L218" s="5"/>
    </row>
    <row r="219" spans="7:12" x14ac:dyDescent="0.15">
      <c r="G219" s="7"/>
      <c r="H219" s="5"/>
      <c r="I219" s="5"/>
      <c r="J219" s="5"/>
      <c r="K219" s="5"/>
      <c r="L219" s="5"/>
    </row>
    <row r="220" spans="7:12" x14ac:dyDescent="0.15">
      <c r="G220" s="7"/>
      <c r="H220" s="5"/>
      <c r="I220" s="5"/>
      <c r="J220" s="5"/>
      <c r="K220" s="5"/>
      <c r="L220" s="5"/>
    </row>
    <row r="221" spans="7:12" x14ac:dyDescent="0.15">
      <c r="G221" s="7"/>
      <c r="H221" s="5"/>
      <c r="I221" s="5"/>
      <c r="J221" s="5"/>
      <c r="K221" s="5"/>
      <c r="L221" s="5"/>
    </row>
    <row r="222" spans="7:12" x14ac:dyDescent="0.15">
      <c r="G222" s="7"/>
      <c r="H222" s="5"/>
      <c r="I222" s="5"/>
      <c r="J222" s="5"/>
      <c r="K222" s="5"/>
      <c r="L222" s="5"/>
    </row>
    <row r="223" spans="7:12" x14ac:dyDescent="0.15">
      <c r="G223" s="7"/>
      <c r="H223" s="5"/>
      <c r="I223" s="5"/>
      <c r="J223" s="5"/>
      <c r="K223" s="5"/>
      <c r="L223" s="5"/>
    </row>
    <row r="224" spans="7:12" x14ac:dyDescent="0.15">
      <c r="G224" s="7"/>
      <c r="H224" s="5"/>
      <c r="I224" s="5"/>
      <c r="J224" s="5"/>
      <c r="K224" s="5"/>
      <c r="L224" s="5"/>
    </row>
    <row r="225" spans="7:12" x14ac:dyDescent="0.15">
      <c r="G225" s="7"/>
      <c r="H225" s="5"/>
      <c r="I225" s="5"/>
      <c r="J225" s="5"/>
      <c r="K225" s="5"/>
      <c r="L225" s="5"/>
    </row>
    <row r="226" spans="7:12" x14ac:dyDescent="0.15">
      <c r="G226" s="7"/>
      <c r="H226" s="5"/>
      <c r="I226" s="5"/>
      <c r="J226" s="5"/>
      <c r="K226" s="5"/>
      <c r="L226" s="5"/>
    </row>
    <row r="227" spans="7:12" x14ac:dyDescent="0.15">
      <c r="G227" s="7"/>
      <c r="H227" s="5"/>
      <c r="I227" s="5"/>
      <c r="J227" s="5"/>
      <c r="K227" s="5"/>
      <c r="L227" s="5"/>
    </row>
    <row r="228" spans="7:12" x14ac:dyDescent="0.15">
      <c r="G228" s="7"/>
      <c r="H228" s="5"/>
      <c r="I228" s="5"/>
      <c r="J228" s="5"/>
      <c r="K228" s="5"/>
      <c r="L228" s="5"/>
    </row>
    <row r="229" spans="7:12" x14ac:dyDescent="0.15">
      <c r="G229" s="7"/>
      <c r="H229" s="5"/>
      <c r="I229" s="5"/>
      <c r="J229" s="5"/>
      <c r="K229" s="5"/>
      <c r="L229" s="5"/>
    </row>
    <row r="230" spans="7:12" x14ac:dyDescent="0.15">
      <c r="G230" s="7"/>
      <c r="H230" s="5"/>
      <c r="I230" s="5"/>
      <c r="J230" s="5"/>
      <c r="K230" s="5"/>
      <c r="L230" s="5"/>
    </row>
    <row r="231" spans="7:12" x14ac:dyDescent="0.15">
      <c r="G231" s="7"/>
      <c r="H231" s="5"/>
      <c r="I231" s="5"/>
      <c r="J231" s="5"/>
      <c r="K231" s="5"/>
      <c r="L231" s="5"/>
    </row>
    <row r="232" spans="7:12" x14ac:dyDescent="0.15">
      <c r="G232" s="7"/>
      <c r="H232" s="5"/>
      <c r="I232" s="5"/>
      <c r="J232" s="5"/>
      <c r="K232" s="5"/>
      <c r="L232" s="5"/>
    </row>
    <row r="233" spans="7:12" x14ac:dyDescent="0.15">
      <c r="G233" s="7"/>
      <c r="H233" s="5"/>
      <c r="I233" s="5"/>
      <c r="J233" s="5"/>
      <c r="K233" s="5"/>
      <c r="L233" s="5"/>
    </row>
    <row r="234" spans="7:12" x14ac:dyDescent="0.15">
      <c r="G234" s="7"/>
      <c r="H234" s="5"/>
      <c r="I234" s="5"/>
      <c r="J234" s="5"/>
      <c r="K234" s="5"/>
      <c r="L234" s="5"/>
    </row>
    <row r="235" spans="7:12" x14ac:dyDescent="0.15">
      <c r="G235" s="7"/>
      <c r="H235" s="5"/>
      <c r="I235" s="5"/>
      <c r="J235" s="5"/>
      <c r="K235" s="5"/>
      <c r="L235" s="5"/>
    </row>
    <row r="236" spans="7:12" x14ac:dyDescent="0.15">
      <c r="G236" s="7"/>
      <c r="H236" s="5"/>
      <c r="I236" s="5"/>
      <c r="J236" s="5"/>
      <c r="K236" s="5"/>
      <c r="L236" s="5"/>
    </row>
    <row r="237" spans="7:12" x14ac:dyDescent="0.15">
      <c r="G237" s="7"/>
      <c r="H237" s="5"/>
      <c r="I237" s="5"/>
      <c r="J237" s="5"/>
      <c r="K237" s="5"/>
      <c r="L237" s="5"/>
    </row>
    <row r="238" spans="7:12" x14ac:dyDescent="0.15">
      <c r="G238" s="7"/>
      <c r="H238" s="5"/>
      <c r="I238" s="5"/>
      <c r="J238" s="5"/>
      <c r="K238" s="5"/>
      <c r="L238" s="5"/>
    </row>
    <row r="239" spans="7:12" x14ac:dyDescent="0.15">
      <c r="G239" s="7"/>
      <c r="H239" s="5"/>
      <c r="I239" s="5"/>
      <c r="J239" s="5"/>
      <c r="K239" s="5"/>
      <c r="L239" s="5"/>
    </row>
    <row r="240" spans="7:12" x14ac:dyDescent="0.15">
      <c r="G240" s="7"/>
      <c r="H240" s="5"/>
      <c r="I240" s="5"/>
      <c r="J240" s="5"/>
      <c r="K240" s="5"/>
      <c r="L240" s="5"/>
    </row>
    <row r="241" spans="7:12" x14ac:dyDescent="0.15">
      <c r="G241" s="7"/>
      <c r="H241" s="5"/>
      <c r="I241" s="5"/>
      <c r="J241" s="5"/>
      <c r="K241" s="5"/>
      <c r="L241" s="5"/>
    </row>
    <row r="242" spans="7:12" x14ac:dyDescent="0.15">
      <c r="G242" s="7"/>
      <c r="H242" s="5"/>
      <c r="I242" s="5"/>
      <c r="J242" s="5"/>
      <c r="K242" s="5"/>
      <c r="L242" s="5"/>
    </row>
    <row r="243" spans="7:12" x14ac:dyDescent="0.15">
      <c r="G243" s="7"/>
      <c r="H243" s="5"/>
      <c r="I243" s="5"/>
      <c r="J243" s="5"/>
      <c r="K243" s="5"/>
      <c r="L243" s="5"/>
    </row>
    <row r="244" spans="7:12" x14ac:dyDescent="0.15">
      <c r="G244" s="7"/>
      <c r="H244" s="5"/>
      <c r="I244" s="5"/>
      <c r="J244" s="5"/>
      <c r="K244" s="5"/>
      <c r="L244" s="5"/>
    </row>
    <row r="245" spans="7:12" x14ac:dyDescent="0.15">
      <c r="G245" s="7"/>
      <c r="H245" s="5"/>
      <c r="I245" s="5"/>
      <c r="J245" s="5"/>
      <c r="K245" s="5"/>
      <c r="L245" s="5"/>
    </row>
    <row r="246" spans="7:12" x14ac:dyDescent="0.15">
      <c r="G246" s="7"/>
      <c r="H246" s="5"/>
      <c r="I246" s="5"/>
      <c r="J246" s="5"/>
      <c r="K246" s="5"/>
      <c r="L246" s="5"/>
    </row>
    <row r="247" spans="7:12" x14ac:dyDescent="0.15">
      <c r="G247" s="7"/>
      <c r="H247" s="5"/>
      <c r="I247" s="5"/>
      <c r="J247" s="5"/>
      <c r="K247" s="5"/>
      <c r="L247" s="5"/>
    </row>
    <row r="248" spans="7:12" x14ac:dyDescent="0.15">
      <c r="G248" s="7"/>
      <c r="H248" s="5"/>
      <c r="I248" s="5"/>
      <c r="J248" s="5"/>
      <c r="K248" s="5"/>
      <c r="L248" s="5"/>
    </row>
    <row r="249" spans="7:12" x14ac:dyDescent="0.15">
      <c r="G249" s="7"/>
      <c r="H249" s="5"/>
      <c r="I249" s="5"/>
      <c r="J249" s="5"/>
      <c r="K249" s="5"/>
      <c r="L249" s="5"/>
    </row>
    <row r="250" spans="7:12" x14ac:dyDescent="0.15">
      <c r="G250" s="7"/>
      <c r="H250" s="5"/>
      <c r="I250" s="5"/>
      <c r="J250" s="5"/>
      <c r="K250" s="5"/>
      <c r="L250" s="5"/>
    </row>
    <row r="251" spans="7:12" x14ac:dyDescent="0.15">
      <c r="G251" s="7"/>
      <c r="H251" s="5"/>
      <c r="I251" s="5"/>
      <c r="J251" s="5"/>
      <c r="K251" s="5"/>
      <c r="L251" s="5"/>
    </row>
    <row r="252" spans="7:12" x14ac:dyDescent="0.15">
      <c r="G252" s="7"/>
      <c r="H252" s="5"/>
      <c r="I252" s="5"/>
      <c r="J252" s="5"/>
      <c r="K252" s="5"/>
      <c r="L252" s="5"/>
    </row>
    <row r="253" spans="7:12" x14ac:dyDescent="0.15">
      <c r="G253" s="7"/>
      <c r="H253" s="5"/>
      <c r="I253" s="5"/>
      <c r="J253" s="5"/>
      <c r="K253" s="5"/>
      <c r="L253" s="5"/>
    </row>
    <row r="254" spans="7:12" x14ac:dyDescent="0.15">
      <c r="G254" s="7"/>
      <c r="H254" s="5"/>
      <c r="I254" s="5"/>
      <c r="J254" s="5"/>
      <c r="K254" s="5"/>
      <c r="L254" s="5"/>
    </row>
    <row r="255" spans="7:12" x14ac:dyDescent="0.15">
      <c r="G255" s="7"/>
      <c r="H255" s="5"/>
      <c r="I255" s="5"/>
      <c r="J255" s="5"/>
      <c r="K255" s="5"/>
      <c r="L255" s="5"/>
    </row>
    <row r="256" spans="7:12" x14ac:dyDescent="0.15">
      <c r="G256" s="7"/>
      <c r="H256" s="5"/>
      <c r="I256" s="5"/>
      <c r="J256" s="5"/>
      <c r="K256" s="5"/>
      <c r="L256" s="5"/>
    </row>
    <row r="257" spans="7:12" x14ac:dyDescent="0.15">
      <c r="G257" s="7"/>
      <c r="H257" s="5"/>
      <c r="I257" s="5"/>
      <c r="J257" s="5"/>
      <c r="K257" s="5"/>
      <c r="L257" s="5"/>
    </row>
    <row r="258" spans="7:12" x14ac:dyDescent="0.15">
      <c r="G258" s="7"/>
      <c r="H258" s="5"/>
      <c r="I258" s="5"/>
      <c r="J258" s="5"/>
      <c r="K258" s="5"/>
      <c r="L258" s="5"/>
    </row>
    <row r="259" spans="7:12" x14ac:dyDescent="0.15">
      <c r="G259" s="7"/>
      <c r="H259" s="5"/>
      <c r="I259" s="5"/>
      <c r="J259" s="5"/>
      <c r="K259" s="5"/>
      <c r="L259" s="5"/>
    </row>
    <row r="260" spans="7:12" x14ac:dyDescent="0.15">
      <c r="G260" s="7"/>
      <c r="H260" s="5"/>
      <c r="I260" s="5"/>
      <c r="J260" s="5"/>
      <c r="K260" s="5"/>
      <c r="L260" s="5"/>
    </row>
    <row r="261" spans="7:12" x14ac:dyDescent="0.15">
      <c r="G261" s="7"/>
      <c r="H261" s="5"/>
      <c r="I261" s="5"/>
      <c r="J261" s="5"/>
      <c r="K261" s="5"/>
      <c r="L261" s="5"/>
    </row>
    <row r="262" spans="7:12" x14ac:dyDescent="0.15">
      <c r="G262" s="7"/>
      <c r="H262" s="5"/>
      <c r="I262" s="5"/>
      <c r="J262" s="5"/>
      <c r="K262" s="5"/>
      <c r="L262" s="5"/>
    </row>
    <row r="263" spans="7:12" x14ac:dyDescent="0.15">
      <c r="G263" s="7"/>
      <c r="H263" s="5"/>
      <c r="I263" s="5"/>
      <c r="J263" s="5"/>
      <c r="K263" s="5"/>
      <c r="L263" s="5"/>
    </row>
    <row r="264" spans="7:12" x14ac:dyDescent="0.15">
      <c r="G264" s="7"/>
      <c r="H264" s="5"/>
      <c r="I264" s="5"/>
      <c r="J264" s="5"/>
      <c r="K264" s="5"/>
      <c r="L264" s="5"/>
    </row>
    <row r="265" spans="7:12" x14ac:dyDescent="0.15">
      <c r="G265" s="7"/>
      <c r="H265" s="5"/>
      <c r="I265" s="5"/>
      <c r="J265" s="5"/>
      <c r="K265" s="5"/>
      <c r="L265" s="5"/>
    </row>
    <row r="266" spans="7:12" x14ac:dyDescent="0.15">
      <c r="G266" s="7"/>
      <c r="H266" s="5"/>
      <c r="I266" s="5"/>
      <c r="J266" s="5"/>
      <c r="K266" s="5"/>
      <c r="L266" s="5"/>
    </row>
    <row r="267" spans="7:12" x14ac:dyDescent="0.15">
      <c r="G267" s="7"/>
      <c r="H267" s="5"/>
      <c r="I267" s="5"/>
      <c r="J267" s="5"/>
      <c r="K267" s="5"/>
      <c r="L267" s="5"/>
    </row>
    <row r="268" spans="7:12" x14ac:dyDescent="0.15">
      <c r="G268" s="7"/>
      <c r="H268" s="5"/>
      <c r="I268" s="5"/>
      <c r="J268" s="5"/>
      <c r="K268" s="5"/>
      <c r="L268" s="5"/>
    </row>
    <row r="269" spans="7:12" x14ac:dyDescent="0.15">
      <c r="G269" s="7"/>
      <c r="H269" s="5"/>
      <c r="I269" s="5"/>
      <c r="J269" s="5"/>
      <c r="K269" s="5"/>
      <c r="L269" s="5"/>
    </row>
    <row r="270" spans="7:12" x14ac:dyDescent="0.15">
      <c r="G270" s="7"/>
      <c r="H270" s="5"/>
      <c r="I270" s="5"/>
      <c r="J270" s="5"/>
      <c r="K270" s="5"/>
      <c r="L270" s="5"/>
    </row>
    <row r="271" spans="7:12" x14ac:dyDescent="0.15">
      <c r="G271" s="7"/>
      <c r="H271" s="5"/>
      <c r="I271" s="5"/>
      <c r="J271" s="5"/>
      <c r="K271" s="5"/>
      <c r="L271" s="5"/>
    </row>
    <row r="272" spans="7:12" x14ac:dyDescent="0.15">
      <c r="G272" s="7"/>
      <c r="H272" s="5"/>
      <c r="I272" s="5"/>
      <c r="J272" s="5"/>
      <c r="K272" s="5"/>
      <c r="L272" s="5"/>
    </row>
    <row r="273" spans="7:12" x14ac:dyDescent="0.15">
      <c r="G273" s="7"/>
      <c r="H273" s="5"/>
      <c r="I273" s="5"/>
      <c r="J273" s="5"/>
      <c r="K273" s="5"/>
      <c r="L273" s="5"/>
    </row>
    <row r="274" spans="7:12" x14ac:dyDescent="0.15">
      <c r="G274" s="7"/>
      <c r="H274" s="5"/>
      <c r="I274" s="5"/>
      <c r="J274" s="5"/>
      <c r="K274" s="5"/>
      <c r="L274" s="5"/>
    </row>
    <row r="275" spans="7:12" x14ac:dyDescent="0.15">
      <c r="G275" s="7"/>
      <c r="H275" s="5"/>
      <c r="I275" s="5"/>
      <c r="J275" s="5"/>
      <c r="K275" s="5"/>
      <c r="L275" s="5"/>
    </row>
    <row r="276" spans="7:12" x14ac:dyDescent="0.15">
      <c r="G276" s="7"/>
      <c r="H276" s="5"/>
      <c r="I276" s="5"/>
      <c r="J276" s="5"/>
      <c r="K276" s="5"/>
      <c r="L276" s="5"/>
    </row>
    <row r="277" spans="7:12" x14ac:dyDescent="0.15">
      <c r="G277" s="7"/>
      <c r="H277" s="5"/>
      <c r="I277" s="5"/>
      <c r="J277" s="5"/>
      <c r="K277" s="5"/>
      <c r="L277" s="5"/>
    </row>
    <row r="278" spans="7:12" x14ac:dyDescent="0.15">
      <c r="G278" s="7"/>
      <c r="H278" s="5"/>
      <c r="I278" s="5"/>
      <c r="J278" s="5"/>
      <c r="K278" s="5"/>
      <c r="L278" s="5"/>
    </row>
    <row r="279" spans="7:12" x14ac:dyDescent="0.15">
      <c r="G279" s="7"/>
      <c r="H279" s="5"/>
      <c r="I279" s="5"/>
      <c r="J279" s="5"/>
      <c r="K279" s="5"/>
      <c r="L279" s="5"/>
    </row>
    <row r="280" spans="7:12" x14ac:dyDescent="0.15">
      <c r="G280" s="7"/>
      <c r="H280" s="5"/>
      <c r="I280" s="5"/>
      <c r="J280" s="5"/>
      <c r="K280" s="5"/>
      <c r="L280" s="5"/>
    </row>
    <row r="281" spans="7:12" x14ac:dyDescent="0.15">
      <c r="G281" s="7"/>
      <c r="H281" s="5"/>
      <c r="I281" s="5"/>
      <c r="J281" s="5"/>
      <c r="K281" s="5"/>
      <c r="L281" s="5"/>
    </row>
    <row r="282" spans="7:12" x14ac:dyDescent="0.15">
      <c r="G282" s="7"/>
      <c r="H282" s="5"/>
      <c r="I282" s="5"/>
      <c r="J282" s="5"/>
      <c r="K282" s="5"/>
      <c r="L282" s="5"/>
    </row>
    <row r="283" spans="7:12" x14ac:dyDescent="0.15">
      <c r="G283" s="7"/>
      <c r="H283" s="5"/>
      <c r="I283" s="5"/>
      <c r="J283" s="5"/>
      <c r="K283" s="5"/>
      <c r="L283" s="5"/>
    </row>
    <row r="284" spans="7:12" x14ac:dyDescent="0.15">
      <c r="G284" s="7"/>
      <c r="H284" s="5"/>
      <c r="I284" s="5"/>
      <c r="J284" s="5"/>
      <c r="K284" s="5"/>
      <c r="L284" s="5"/>
    </row>
    <row r="285" spans="7:12" x14ac:dyDescent="0.15">
      <c r="G285" s="7"/>
      <c r="H285" s="5"/>
      <c r="I285" s="5"/>
      <c r="J285" s="5"/>
      <c r="K285" s="5"/>
      <c r="L285" s="5"/>
    </row>
    <row r="286" spans="7:12" x14ac:dyDescent="0.15">
      <c r="G286" s="7"/>
      <c r="H286" s="5"/>
      <c r="I286" s="5"/>
      <c r="J286" s="5"/>
      <c r="K286" s="5"/>
      <c r="L286" s="5"/>
    </row>
    <row r="287" spans="7:12" x14ac:dyDescent="0.15">
      <c r="G287" s="7"/>
      <c r="H287" s="5"/>
      <c r="I287" s="5"/>
      <c r="J287" s="5"/>
      <c r="K287" s="5"/>
      <c r="L287" s="5"/>
    </row>
    <row r="288" spans="7:12" x14ac:dyDescent="0.15">
      <c r="G288" s="7"/>
      <c r="H288" s="5"/>
      <c r="I288" s="5"/>
      <c r="J288" s="5"/>
      <c r="K288" s="5"/>
      <c r="L288" s="5"/>
    </row>
    <row r="289" spans="7:12" x14ac:dyDescent="0.15">
      <c r="G289" s="7"/>
      <c r="H289" s="5"/>
      <c r="I289" s="5"/>
      <c r="J289" s="5"/>
      <c r="K289" s="5"/>
      <c r="L289" s="5"/>
    </row>
    <row r="290" spans="7:12" x14ac:dyDescent="0.15">
      <c r="G290" s="7"/>
      <c r="H290" s="5"/>
      <c r="I290" s="5"/>
      <c r="J290" s="5"/>
      <c r="K290" s="5"/>
      <c r="L290" s="5"/>
    </row>
    <row r="291" spans="7:12" x14ac:dyDescent="0.15">
      <c r="G291" s="7"/>
      <c r="H291" s="5"/>
      <c r="I291" s="5"/>
      <c r="J291" s="5"/>
      <c r="K291" s="5"/>
      <c r="L291" s="5"/>
    </row>
    <row r="292" spans="7:12" x14ac:dyDescent="0.15">
      <c r="G292" s="7"/>
      <c r="H292" s="5"/>
      <c r="I292" s="5"/>
      <c r="J292" s="5"/>
      <c r="K292" s="5"/>
      <c r="L292" s="5"/>
    </row>
    <row r="293" spans="7:12" x14ac:dyDescent="0.15">
      <c r="G293" s="7"/>
      <c r="H293" s="5"/>
      <c r="I293" s="5"/>
      <c r="J293" s="5"/>
      <c r="K293" s="5"/>
      <c r="L293" s="5"/>
    </row>
    <row r="294" spans="7:12" x14ac:dyDescent="0.15">
      <c r="G294" s="7"/>
      <c r="H294" s="5"/>
      <c r="I294" s="5"/>
      <c r="J294" s="5"/>
      <c r="K294" s="5"/>
      <c r="L294" s="5"/>
    </row>
    <row r="295" spans="7:12" x14ac:dyDescent="0.15">
      <c r="G295" s="7"/>
      <c r="H295" s="5"/>
      <c r="I295" s="5"/>
      <c r="J295" s="5"/>
      <c r="K295" s="5"/>
      <c r="L295" s="5"/>
    </row>
    <row r="296" spans="7:12" x14ac:dyDescent="0.15">
      <c r="G296" s="7"/>
      <c r="H296" s="5"/>
      <c r="I296" s="5"/>
      <c r="J296" s="5"/>
      <c r="K296" s="5"/>
      <c r="L296" s="5"/>
    </row>
    <row r="297" spans="7:12" x14ac:dyDescent="0.15">
      <c r="G297" s="7"/>
      <c r="H297" s="5"/>
      <c r="I297" s="5"/>
      <c r="J297" s="5"/>
      <c r="K297" s="5"/>
      <c r="L297" s="5"/>
    </row>
    <row r="298" spans="7:12" x14ac:dyDescent="0.15">
      <c r="G298" s="7"/>
      <c r="H298" s="5"/>
      <c r="I298" s="5"/>
      <c r="J298" s="5"/>
      <c r="K298" s="5"/>
      <c r="L298" s="5"/>
    </row>
    <row r="299" spans="7:12" x14ac:dyDescent="0.15">
      <c r="G299" s="7"/>
      <c r="H299" s="5"/>
      <c r="I299" s="5"/>
      <c r="J299" s="5"/>
      <c r="K299" s="5"/>
      <c r="L299" s="5"/>
    </row>
    <row r="300" spans="7:12" x14ac:dyDescent="0.15">
      <c r="G300" s="7"/>
      <c r="H300" s="5"/>
      <c r="I300" s="5"/>
      <c r="J300" s="5"/>
      <c r="K300" s="5"/>
      <c r="L300" s="5"/>
    </row>
    <row r="301" spans="7:12" x14ac:dyDescent="0.15">
      <c r="G301" s="7"/>
      <c r="H301" s="5"/>
      <c r="I301" s="5"/>
      <c r="J301" s="5"/>
      <c r="K301" s="5"/>
      <c r="L301" s="5"/>
    </row>
    <row r="302" spans="7:12" x14ac:dyDescent="0.15">
      <c r="G302" s="7"/>
      <c r="H302" s="5"/>
      <c r="I302" s="5"/>
      <c r="J302" s="5"/>
      <c r="K302" s="5"/>
      <c r="L302" s="5"/>
    </row>
    <row r="303" spans="7:12" x14ac:dyDescent="0.15">
      <c r="G303" s="7"/>
      <c r="H303" s="5"/>
      <c r="I303" s="5"/>
      <c r="J303" s="5"/>
      <c r="K303" s="5"/>
      <c r="L303" s="5"/>
    </row>
    <row r="304" spans="7:12" x14ac:dyDescent="0.15">
      <c r="G304" s="7"/>
      <c r="H304" s="5"/>
      <c r="I304" s="5"/>
      <c r="J304" s="5"/>
      <c r="K304" s="5"/>
      <c r="L304" s="5"/>
    </row>
    <row r="305" spans="7:12" x14ac:dyDescent="0.15">
      <c r="G305" s="7"/>
      <c r="H305" s="5"/>
      <c r="I305" s="5"/>
      <c r="J305" s="5"/>
      <c r="K305" s="5"/>
      <c r="L305" s="5"/>
    </row>
  </sheetData>
  <mergeCells count="5">
    <mergeCell ref="A2:F2"/>
    <mergeCell ref="A4:B4"/>
    <mergeCell ref="D5:F5"/>
    <mergeCell ref="G5:H5"/>
    <mergeCell ref="I5:L5"/>
  </mergeCells>
  <phoneticPr fontId="3"/>
  <pageMargins left="0.7" right="0.7" top="0.75" bottom="0.75" header="0.3" footer="0.3"/>
  <pageSetup paperSize="9" scale="75" orientation="portrait" r:id="rId1"/>
  <headerFooter alignWithMargins="0"/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79998168889431442"/>
    <pageSetUpPr fitToPage="1"/>
  </sheetPr>
  <dimension ref="A1:L162"/>
  <sheetViews>
    <sheetView topLeftCell="A95" zoomScale="98" zoomScaleNormal="98" zoomScaleSheetLayoutView="100" workbookViewId="0">
      <selection activeCell="A124" sqref="A124:XFD128"/>
    </sheetView>
  </sheetViews>
  <sheetFormatPr defaultRowHeight="13.5" x14ac:dyDescent="0.15"/>
  <cols>
    <col min="1" max="1" width="11.625" style="110" customWidth="1"/>
    <col min="2" max="2" width="30.625" customWidth="1"/>
    <col min="3" max="3" width="6.625" style="111" customWidth="1"/>
    <col min="4" max="4" width="9" style="112"/>
    <col min="6" max="6" width="10.5" customWidth="1"/>
    <col min="7" max="7" width="11.5" style="112" customWidth="1"/>
    <col min="8" max="8" width="9" style="112"/>
    <col min="9" max="9" width="6.625" customWidth="1"/>
    <col min="10" max="10" width="7.5" bestFit="1" customWidth="1"/>
    <col min="11" max="11" width="6.625" customWidth="1"/>
    <col min="12" max="12" width="11.875" customWidth="1"/>
  </cols>
  <sheetData>
    <row r="1" spans="1:12" s="4" customFormat="1" ht="18" customHeight="1" x14ac:dyDescent="0.2">
      <c r="A1" s="1" t="s">
        <v>156</v>
      </c>
      <c r="B1" s="1"/>
      <c r="C1" s="1"/>
      <c r="D1" s="2"/>
      <c r="E1" s="2"/>
      <c r="F1" s="2"/>
      <c r="G1" s="2"/>
      <c r="H1" s="3"/>
      <c r="I1" s="3"/>
      <c r="J1" s="3"/>
      <c r="K1" s="3"/>
      <c r="L1" s="3"/>
    </row>
    <row r="2" spans="1:12" s="4" customFormat="1" ht="18" customHeight="1" x14ac:dyDescent="0.2">
      <c r="A2" s="991" t="s">
        <v>1</v>
      </c>
      <c r="B2" s="991"/>
      <c r="C2" s="991"/>
      <c r="D2" s="991"/>
      <c r="E2" s="991"/>
      <c r="F2" s="991"/>
      <c r="G2" s="2"/>
      <c r="H2" s="3"/>
      <c r="I2" s="3"/>
      <c r="J2" s="3"/>
      <c r="K2" s="3"/>
      <c r="L2" s="3"/>
    </row>
    <row r="4" spans="1:12" ht="36.75" customHeight="1" thickBot="1" x14ac:dyDescent="0.3">
      <c r="A4" s="1047" t="s">
        <v>1029</v>
      </c>
      <c r="B4" s="1047"/>
      <c r="C4" s="13"/>
      <c r="D4" s="14"/>
      <c r="G4" s="14"/>
      <c r="H4" s="14"/>
    </row>
    <row r="5" spans="1:12" ht="27.75" customHeight="1" x14ac:dyDescent="0.15">
      <c r="A5" s="1011" t="s">
        <v>16</v>
      </c>
      <c r="B5" s="1016"/>
      <c r="C5" s="521"/>
      <c r="D5" s="1012" t="s">
        <v>17</v>
      </c>
      <c r="E5" s="1012"/>
      <c r="F5" s="1015"/>
      <c r="G5" s="1011" t="s">
        <v>18</v>
      </c>
      <c r="H5" s="1016"/>
      <c r="I5" s="1043" t="s">
        <v>19</v>
      </c>
      <c r="J5" s="1044"/>
      <c r="K5" s="1044"/>
      <c r="L5" s="1045"/>
    </row>
    <row r="6" spans="1:12" ht="27.75" customHeight="1" x14ac:dyDescent="0.15">
      <c r="A6" s="1013"/>
      <c r="B6" s="1046"/>
      <c r="C6" s="522" t="s">
        <v>20</v>
      </c>
      <c r="D6" s="17" t="s">
        <v>21</v>
      </c>
      <c r="E6" s="17" t="s">
        <v>22</v>
      </c>
      <c r="F6" s="18" t="s">
        <v>23</v>
      </c>
      <c r="G6" s="19" t="s">
        <v>1028</v>
      </c>
      <c r="H6" s="20" t="s">
        <v>25</v>
      </c>
      <c r="I6" s="319" t="s">
        <v>2</v>
      </c>
      <c r="J6" s="135" t="s">
        <v>26</v>
      </c>
      <c r="K6" s="116" t="s">
        <v>159</v>
      </c>
      <c r="L6" s="320" t="s">
        <v>160</v>
      </c>
    </row>
    <row r="7" spans="1:12" ht="26.25" customHeight="1" thickBot="1" x14ac:dyDescent="0.2">
      <c r="A7" s="1037" t="s">
        <v>33</v>
      </c>
      <c r="B7" s="1038"/>
      <c r="C7" s="523"/>
      <c r="D7" s="510"/>
      <c r="E7" s="511">
        <f>SUM(E8:E132)/2</f>
        <v>69</v>
      </c>
      <c r="F7" s="888">
        <f>F34+F69+F92+F107+F119+F131</f>
        <v>2915.8089999999997</v>
      </c>
      <c r="G7" s="884"/>
      <c r="H7" s="885"/>
      <c r="I7" s="886"/>
      <c r="J7" s="887"/>
      <c r="K7" s="887">
        <f>SUM(K9:K132)/2</f>
        <v>13040</v>
      </c>
      <c r="L7" s="889">
        <f>SUM(L34,L69,L92,L107,L119,L131)</f>
        <v>508307.60599999997</v>
      </c>
    </row>
    <row r="8" spans="1:12" s="15" customFormat="1" x14ac:dyDescent="0.15">
      <c r="A8" s="445" t="s">
        <v>1030</v>
      </c>
      <c r="B8" s="90"/>
      <c r="C8" s="524"/>
      <c r="D8" s="507"/>
      <c r="E8" s="37"/>
      <c r="F8" s="646"/>
      <c r="G8" s="33"/>
      <c r="H8" s="30"/>
      <c r="I8" s="529"/>
      <c r="J8" s="508"/>
      <c r="K8" s="508"/>
      <c r="L8" s="509"/>
    </row>
    <row r="9" spans="1:12" s="15" customFormat="1" x14ac:dyDescent="0.15">
      <c r="A9" s="438"/>
      <c r="B9" s="96" t="s">
        <v>1031</v>
      </c>
      <c r="C9" s="525"/>
      <c r="D9" s="505">
        <v>18.8</v>
      </c>
      <c r="E9" s="48">
        <v>1</v>
      </c>
      <c r="F9" s="653">
        <f>SUM(D9*E9)</f>
        <v>18.8</v>
      </c>
      <c r="G9" s="43"/>
      <c r="H9" s="44" t="s">
        <v>1032</v>
      </c>
      <c r="I9" s="647" t="s">
        <v>9</v>
      </c>
      <c r="J9" s="648" t="s">
        <v>10</v>
      </c>
      <c r="K9" s="41">
        <v>261</v>
      </c>
      <c r="L9" s="448">
        <f t="shared" ref="L9:L24" si="0">SUM($F9*K9)</f>
        <v>4906.8</v>
      </c>
    </row>
    <row r="10" spans="1:12" s="15" customFormat="1" x14ac:dyDescent="0.15">
      <c r="A10" s="438"/>
      <c r="B10" s="96" t="s">
        <v>1033</v>
      </c>
      <c r="C10" s="525"/>
      <c r="D10" s="505">
        <v>20.73</v>
      </c>
      <c r="E10" s="48">
        <v>1</v>
      </c>
      <c r="F10" s="653">
        <f t="shared" ref="F10:F67" si="1">SUM(D10*E10)</f>
        <v>20.73</v>
      </c>
      <c r="G10" s="43" t="s">
        <v>238</v>
      </c>
      <c r="H10" s="44"/>
      <c r="I10" s="647" t="s">
        <v>9</v>
      </c>
      <c r="J10" s="648" t="s">
        <v>10</v>
      </c>
      <c r="K10" s="41">
        <v>261</v>
      </c>
      <c r="L10" s="448">
        <f t="shared" si="0"/>
        <v>5410.53</v>
      </c>
    </row>
    <row r="11" spans="1:12" s="15" customFormat="1" x14ac:dyDescent="0.15">
      <c r="A11" s="413"/>
      <c r="B11" s="96" t="s">
        <v>84</v>
      </c>
      <c r="C11" s="525"/>
      <c r="D11" s="505">
        <v>72.900000000000006</v>
      </c>
      <c r="E11" s="48">
        <v>1</v>
      </c>
      <c r="F11" s="653">
        <f t="shared" si="1"/>
        <v>72.900000000000006</v>
      </c>
      <c r="G11" s="43" t="s">
        <v>238</v>
      </c>
      <c r="H11" s="44"/>
      <c r="I11" s="647" t="s">
        <v>9</v>
      </c>
      <c r="J11" s="648" t="s">
        <v>10</v>
      </c>
      <c r="K11" s="41">
        <v>261</v>
      </c>
      <c r="L11" s="448">
        <f t="shared" si="0"/>
        <v>19026.900000000001</v>
      </c>
    </row>
    <row r="12" spans="1:12" s="15" customFormat="1" x14ac:dyDescent="0.15">
      <c r="A12" s="413"/>
      <c r="B12" s="96" t="s">
        <v>1034</v>
      </c>
      <c r="C12" s="525"/>
      <c r="D12" s="505">
        <v>8.23</v>
      </c>
      <c r="E12" s="48">
        <v>1</v>
      </c>
      <c r="F12" s="653">
        <f t="shared" si="1"/>
        <v>8.23</v>
      </c>
      <c r="G12" s="43" t="s">
        <v>238</v>
      </c>
      <c r="H12" s="44"/>
      <c r="I12" s="647" t="s">
        <v>9</v>
      </c>
      <c r="J12" s="648" t="s">
        <v>10</v>
      </c>
      <c r="K12" s="41">
        <v>261</v>
      </c>
      <c r="L12" s="448">
        <f t="shared" si="0"/>
        <v>2148.0300000000002</v>
      </c>
    </row>
    <row r="13" spans="1:12" s="15" customFormat="1" x14ac:dyDescent="0.15">
      <c r="A13" s="413"/>
      <c r="B13" s="96" t="s">
        <v>1035</v>
      </c>
      <c r="C13" s="525"/>
      <c r="D13" s="505">
        <v>5.85</v>
      </c>
      <c r="E13" s="48">
        <v>1</v>
      </c>
      <c r="F13" s="653">
        <f t="shared" si="1"/>
        <v>5.85</v>
      </c>
      <c r="G13" s="43" t="s">
        <v>238</v>
      </c>
      <c r="H13" s="44"/>
      <c r="I13" s="647" t="s">
        <v>9</v>
      </c>
      <c r="J13" s="648" t="s">
        <v>10</v>
      </c>
      <c r="K13" s="41">
        <v>261</v>
      </c>
      <c r="L13" s="448">
        <f t="shared" si="0"/>
        <v>1526.85</v>
      </c>
    </row>
    <row r="14" spans="1:12" s="15" customFormat="1" x14ac:dyDescent="0.15">
      <c r="A14" s="413"/>
      <c r="B14" s="96" t="s">
        <v>1036</v>
      </c>
      <c r="C14" s="525"/>
      <c r="D14" s="505">
        <v>39.53</v>
      </c>
      <c r="E14" s="48">
        <v>1</v>
      </c>
      <c r="F14" s="653">
        <f t="shared" si="1"/>
        <v>39.53</v>
      </c>
      <c r="G14" s="43" t="s">
        <v>238</v>
      </c>
      <c r="H14" s="44"/>
      <c r="I14" s="647" t="s">
        <v>9</v>
      </c>
      <c r="J14" s="648" t="s">
        <v>353</v>
      </c>
      <c r="K14" s="41">
        <v>261</v>
      </c>
      <c r="L14" s="448">
        <f t="shared" si="0"/>
        <v>10317.33</v>
      </c>
    </row>
    <row r="15" spans="1:12" s="15" customFormat="1" x14ac:dyDescent="0.15">
      <c r="A15" s="413"/>
      <c r="B15" s="176" t="s">
        <v>1100</v>
      </c>
      <c r="C15" s="525"/>
      <c r="D15" s="505">
        <v>133.47999999999999</v>
      </c>
      <c r="E15" s="48">
        <v>1</v>
      </c>
      <c r="F15" s="653">
        <f t="shared" si="1"/>
        <v>133.47999999999999</v>
      </c>
      <c r="G15" s="43"/>
      <c r="H15" s="44" t="s">
        <v>1037</v>
      </c>
      <c r="I15" s="647" t="s">
        <v>9</v>
      </c>
      <c r="J15" s="648" t="s">
        <v>353</v>
      </c>
      <c r="K15" s="41">
        <v>104</v>
      </c>
      <c r="L15" s="448">
        <f t="shared" si="0"/>
        <v>13881.919999999998</v>
      </c>
    </row>
    <row r="16" spans="1:12" s="15" customFormat="1" x14ac:dyDescent="0.15">
      <c r="A16" s="413"/>
      <c r="B16" s="96" t="s">
        <v>1038</v>
      </c>
      <c r="C16" s="525"/>
      <c r="D16" s="505">
        <v>6.6</v>
      </c>
      <c r="E16" s="48">
        <v>1</v>
      </c>
      <c r="F16" s="653">
        <f t="shared" si="1"/>
        <v>6.6</v>
      </c>
      <c r="G16" s="43" t="s">
        <v>238</v>
      </c>
      <c r="H16" s="44"/>
      <c r="I16" s="647" t="s">
        <v>9</v>
      </c>
      <c r="J16" s="648" t="s">
        <v>353</v>
      </c>
      <c r="K16" s="41">
        <v>104</v>
      </c>
      <c r="L16" s="448">
        <f t="shared" si="0"/>
        <v>686.4</v>
      </c>
    </row>
    <row r="17" spans="1:12" s="15" customFormat="1" x14ac:dyDescent="0.15">
      <c r="A17" s="413"/>
      <c r="B17" s="176" t="s">
        <v>1113</v>
      </c>
      <c r="C17" s="525"/>
      <c r="D17" s="505">
        <v>38.07</v>
      </c>
      <c r="E17" s="48">
        <v>1</v>
      </c>
      <c r="F17" s="653">
        <f>SUM(D17*E17)</f>
        <v>38.07</v>
      </c>
      <c r="G17" s="43"/>
      <c r="H17" s="44" t="s">
        <v>1037</v>
      </c>
      <c r="I17" s="647" t="s">
        <v>9</v>
      </c>
      <c r="J17" s="648" t="s">
        <v>335</v>
      </c>
      <c r="K17" s="41">
        <v>104</v>
      </c>
      <c r="L17" s="448">
        <f>SUM($F17*K17)</f>
        <v>3959.28</v>
      </c>
    </row>
    <row r="18" spans="1:12" s="15" customFormat="1" x14ac:dyDescent="0.15">
      <c r="A18" s="413"/>
      <c r="B18" s="96" t="s">
        <v>1039</v>
      </c>
      <c r="C18" s="525"/>
      <c r="D18" s="505">
        <v>38.07</v>
      </c>
      <c r="E18" s="48">
        <v>1</v>
      </c>
      <c r="F18" s="653">
        <f>SUM(D18*E18)</f>
        <v>38.07</v>
      </c>
      <c r="G18" s="43"/>
      <c r="H18" s="44" t="s">
        <v>1037</v>
      </c>
      <c r="I18" s="647" t="s">
        <v>9</v>
      </c>
      <c r="J18" s="648" t="s">
        <v>353</v>
      </c>
      <c r="K18" s="41">
        <v>104</v>
      </c>
      <c r="L18" s="448">
        <f>SUM($F18*K18)</f>
        <v>3959.28</v>
      </c>
    </row>
    <row r="19" spans="1:12" s="15" customFormat="1" x14ac:dyDescent="0.15">
      <c r="A19" s="413"/>
      <c r="B19" s="96" t="s">
        <v>1040</v>
      </c>
      <c r="C19" s="525"/>
      <c r="D19" s="505">
        <v>76.14</v>
      </c>
      <c r="E19" s="48">
        <v>1</v>
      </c>
      <c r="F19" s="653">
        <f t="shared" si="1"/>
        <v>76.14</v>
      </c>
      <c r="G19" s="43" t="s">
        <v>238</v>
      </c>
      <c r="H19" s="44"/>
      <c r="I19" s="647" t="s">
        <v>9</v>
      </c>
      <c r="J19" s="648" t="s">
        <v>353</v>
      </c>
      <c r="K19" s="41">
        <v>104</v>
      </c>
      <c r="L19" s="448">
        <f t="shared" si="0"/>
        <v>7918.56</v>
      </c>
    </row>
    <row r="20" spans="1:12" s="15" customFormat="1" x14ac:dyDescent="0.15">
      <c r="A20" s="413"/>
      <c r="B20" s="96" t="s">
        <v>1041</v>
      </c>
      <c r="C20" s="525"/>
      <c r="D20" s="505">
        <v>28.2</v>
      </c>
      <c r="E20" s="48">
        <v>1</v>
      </c>
      <c r="F20" s="653">
        <f t="shared" si="1"/>
        <v>28.2</v>
      </c>
      <c r="G20" s="43" t="s">
        <v>238</v>
      </c>
      <c r="H20" s="44"/>
      <c r="I20" s="647" t="s">
        <v>9</v>
      </c>
      <c r="J20" s="648" t="s">
        <v>353</v>
      </c>
      <c r="K20" s="41">
        <v>104</v>
      </c>
      <c r="L20" s="448">
        <f t="shared" si="0"/>
        <v>2932.7999999999997</v>
      </c>
    </row>
    <row r="21" spans="1:12" s="15" customFormat="1" x14ac:dyDescent="0.15">
      <c r="A21" s="413"/>
      <c r="B21" s="96" t="s">
        <v>1042</v>
      </c>
      <c r="C21" s="525"/>
      <c r="D21" s="505">
        <v>15.19</v>
      </c>
      <c r="E21" s="48">
        <v>1</v>
      </c>
      <c r="F21" s="653">
        <f t="shared" si="1"/>
        <v>15.19</v>
      </c>
      <c r="G21" s="43" t="s">
        <v>238</v>
      </c>
      <c r="H21" s="44"/>
      <c r="I21" s="647" t="s">
        <v>9</v>
      </c>
      <c r="J21" s="648" t="s">
        <v>353</v>
      </c>
      <c r="K21" s="41">
        <v>104</v>
      </c>
      <c r="L21" s="448">
        <f t="shared" si="0"/>
        <v>1579.76</v>
      </c>
    </row>
    <row r="22" spans="1:12" s="15" customFormat="1" x14ac:dyDescent="0.15">
      <c r="A22" s="413"/>
      <c r="B22" s="96" t="s">
        <v>1043</v>
      </c>
      <c r="C22" s="525"/>
      <c r="D22" s="505">
        <v>28.11</v>
      </c>
      <c r="E22" s="48">
        <v>1</v>
      </c>
      <c r="F22" s="653">
        <f t="shared" si="1"/>
        <v>28.11</v>
      </c>
      <c r="G22" s="43" t="s">
        <v>238</v>
      </c>
      <c r="H22" s="44"/>
      <c r="I22" s="647" t="s">
        <v>9</v>
      </c>
      <c r="J22" s="648" t="s">
        <v>353</v>
      </c>
      <c r="K22" s="41">
        <v>104</v>
      </c>
      <c r="L22" s="448">
        <f t="shared" si="0"/>
        <v>2923.44</v>
      </c>
    </row>
    <row r="23" spans="1:12" s="15" customFormat="1" x14ac:dyDescent="0.15">
      <c r="A23" s="413"/>
      <c r="B23" s="96" t="s">
        <v>1044</v>
      </c>
      <c r="C23" s="525"/>
      <c r="D23" s="505">
        <v>51.23</v>
      </c>
      <c r="E23" s="48">
        <v>1</v>
      </c>
      <c r="F23" s="653">
        <f t="shared" si="1"/>
        <v>51.23</v>
      </c>
      <c r="G23" s="43" t="s">
        <v>238</v>
      </c>
      <c r="H23" s="44"/>
      <c r="I23" s="647" t="s">
        <v>9</v>
      </c>
      <c r="J23" s="648" t="s">
        <v>10</v>
      </c>
      <c r="K23" s="41">
        <v>261</v>
      </c>
      <c r="L23" s="448">
        <f t="shared" si="0"/>
        <v>13371.029999999999</v>
      </c>
    </row>
    <row r="24" spans="1:12" s="15" customFormat="1" x14ac:dyDescent="0.15">
      <c r="A24" s="413"/>
      <c r="B24" s="96" t="s">
        <v>1045</v>
      </c>
      <c r="C24" s="525"/>
      <c r="D24" s="505">
        <v>49.79</v>
      </c>
      <c r="E24" s="48">
        <v>1</v>
      </c>
      <c r="F24" s="653">
        <f t="shared" si="1"/>
        <v>49.79</v>
      </c>
      <c r="G24" s="43" t="s">
        <v>238</v>
      </c>
      <c r="H24" s="44"/>
      <c r="I24" s="647" t="s">
        <v>9</v>
      </c>
      <c r="J24" s="648" t="s">
        <v>353</v>
      </c>
      <c r="K24" s="41">
        <v>104</v>
      </c>
      <c r="L24" s="448">
        <f t="shared" si="0"/>
        <v>5178.16</v>
      </c>
    </row>
    <row r="25" spans="1:12" s="15" customFormat="1" x14ac:dyDescent="0.15">
      <c r="A25" s="413"/>
      <c r="B25" s="96" t="s">
        <v>1046</v>
      </c>
      <c r="C25" s="525"/>
      <c r="D25" s="505">
        <v>45.494999999999997</v>
      </c>
      <c r="E25" s="48">
        <v>1</v>
      </c>
      <c r="F25" s="653">
        <f t="shared" si="1"/>
        <v>45.494999999999997</v>
      </c>
      <c r="G25" s="43" t="s">
        <v>1047</v>
      </c>
      <c r="H25" s="44"/>
      <c r="I25" s="647" t="s">
        <v>1048</v>
      </c>
      <c r="J25" s="648" t="s">
        <v>1049</v>
      </c>
      <c r="K25" s="41">
        <v>314</v>
      </c>
      <c r="L25" s="448">
        <f>F25*K25</f>
        <v>14285.429999999998</v>
      </c>
    </row>
    <row r="26" spans="1:12" s="15" customFormat="1" x14ac:dyDescent="0.15">
      <c r="A26" s="413"/>
      <c r="B26" s="96" t="s">
        <v>27</v>
      </c>
      <c r="C26" s="525"/>
      <c r="D26" s="505">
        <v>5.46</v>
      </c>
      <c r="E26" s="48">
        <v>1</v>
      </c>
      <c r="F26" s="653">
        <f t="shared" si="1"/>
        <v>5.46</v>
      </c>
      <c r="G26" s="43" t="s">
        <v>1047</v>
      </c>
      <c r="H26" s="44"/>
      <c r="I26" s="647" t="s">
        <v>9</v>
      </c>
      <c r="J26" s="648" t="s">
        <v>10</v>
      </c>
      <c r="K26" s="41">
        <v>261</v>
      </c>
      <c r="L26" s="448">
        <f>F26*K26</f>
        <v>1425.06</v>
      </c>
    </row>
    <row r="27" spans="1:12" s="15" customFormat="1" hidden="1" x14ac:dyDescent="0.15">
      <c r="A27" s="413"/>
      <c r="B27" s="96"/>
      <c r="C27" s="525"/>
      <c r="D27" s="505"/>
      <c r="E27" s="48"/>
      <c r="F27" s="653"/>
      <c r="G27" s="43"/>
      <c r="H27" s="44"/>
      <c r="I27" s="647"/>
      <c r="J27" s="648"/>
      <c r="K27" s="41"/>
      <c r="L27" s="448"/>
    </row>
    <row r="28" spans="1:12" s="15" customFormat="1" hidden="1" x14ac:dyDescent="0.15">
      <c r="A28" s="413"/>
      <c r="B28" s="96" t="s">
        <v>1050</v>
      </c>
      <c r="C28" s="525"/>
      <c r="D28" s="505">
        <f>SUM(3.4*0.4)</f>
        <v>1.36</v>
      </c>
      <c r="E28" s="48"/>
      <c r="F28" s="653"/>
      <c r="G28" s="43"/>
      <c r="H28" s="44"/>
      <c r="I28" s="647"/>
      <c r="J28" s="648"/>
      <c r="K28" s="41"/>
      <c r="L28" s="448"/>
    </row>
    <row r="29" spans="1:12" s="15" customFormat="1" hidden="1" x14ac:dyDescent="0.15">
      <c r="A29" s="413"/>
      <c r="B29" s="96" t="s">
        <v>1051</v>
      </c>
      <c r="C29" s="525"/>
      <c r="D29" s="505">
        <f>SUM(0.8*1.2)</f>
        <v>0.96</v>
      </c>
      <c r="E29" s="48"/>
      <c r="F29" s="653"/>
      <c r="G29" s="43"/>
      <c r="H29" s="44"/>
      <c r="I29" s="647"/>
      <c r="J29" s="648"/>
      <c r="K29" s="41"/>
      <c r="L29" s="448"/>
    </row>
    <row r="30" spans="1:12" s="15" customFormat="1" hidden="1" x14ac:dyDescent="0.15">
      <c r="A30" s="413"/>
      <c r="B30" s="96" t="s">
        <v>1052</v>
      </c>
      <c r="C30" s="525"/>
      <c r="D30" s="505">
        <f>SUM(1.8*0.6)</f>
        <v>1.08</v>
      </c>
      <c r="E30" s="48"/>
      <c r="F30" s="653"/>
      <c r="G30" s="43"/>
      <c r="H30" s="44"/>
      <c r="I30" s="647"/>
      <c r="J30" s="648"/>
      <c r="K30" s="41"/>
      <c r="L30" s="448"/>
    </row>
    <row r="31" spans="1:12" s="15" customFormat="1" x14ac:dyDescent="0.15">
      <c r="A31" s="413"/>
      <c r="B31" s="96"/>
      <c r="C31" s="525"/>
      <c r="D31" s="505"/>
      <c r="E31" s="48"/>
      <c r="F31" s="653"/>
      <c r="G31" s="43"/>
      <c r="H31" s="44"/>
      <c r="I31" s="647"/>
      <c r="J31" s="648"/>
      <c r="K31" s="41"/>
      <c r="L31" s="448"/>
    </row>
    <row r="32" spans="1:12" s="15" customFormat="1" x14ac:dyDescent="0.15">
      <c r="A32" s="413"/>
      <c r="B32" s="96" t="s">
        <v>1027</v>
      </c>
      <c r="C32" s="525"/>
      <c r="D32" s="505">
        <v>7.91</v>
      </c>
      <c r="E32" s="48">
        <v>1</v>
      </c>
      <c r="F32" s="653">
        <f t="shared" si="1"/>
        <v>7.91</v>
      </c>
      <c r="G32" s="43" t="s">
        <v>1047</v>
      </c>
      <c r="H32" s="44"/>
      <c r="I32" s="647" t="s">
        <v>9</v>
      </c>
      <c r="J32" s="648" t="s">
        <v>10</v>
      </c>
      <c r="K32" s="41">
        <v>261</v>
      </c>
      <c r="L32" s="448">
        <f>SUM($F32*K32)</f>
        <v>2064.5100000000002</v>
      </c>
    </row>
    <row r="33" spans="1:12" s="15" customFormat="1" x14ac:dyDescent="0.15">
      <c r="A33" s="413"/>
      <c r="B33" s="96"/>
      <c r="C33" s="525"/>
      <c r="D33" s="505"/>
      <c r="E33" s="48"/>
      <c r="F33" s="653"/>
      <c r="G33" s="43"/>
      <c r="H33" s="44"/>
      <c r="I33" s="530"/>
      <c r="J33" s="41"/>
      <c r="K33" s="41"/>
      <c r="L33" s="448"/>
    </row>
    <row r="34" spans="1:12" s="15" customFormat="1" x14ac:dyDescent="0.15">
      <c r="A34" s="413"/>
      <c r="B34" s="96" t="s">
        <v>1053</v>
      </c>
      <c r="C34" s="525"/>
      <c r="D34" s="505">
        <f>SUM(D9:D32)</f>
        <v>693.18500000000006</v>
      </c>
      <c r="E34" s="48">
        <f>SUM(E9:E33)</f>
        <v>19</v>
      </c>
      <c r="F34" s="653">
        <f>SUM(F9:F33)</f>
        <v>689.78499999999997</v>
      </c>
      <c r="G34" s="43"/>
      <c r="H34" s="44"/>
      <c r="I34" s="530"/>
      <c r="J34" s="41"/>
      <c r="K34" s="649">
        <f>SUBTOTAL(109,K9:K33)</f>
        <v>3599</v>
      </c>
      <c r="L34" s="650">
        <f>SUBTOTAL(109,L9:L33)</f>
        <v>117502.06999999999</v>
      </c>
    </row>
    <row r="35" spans="1:12" s="15" customFormat="1" ht="14.25" thickBot="1" x14ac:dyDescent="0.2">
      <c r="A35" s="512"/>
      <c r="B35" s="537"/>
      <c r="C35" s="526"/>
      <c r="D35" s="513"/>
      <c r="E35" s="61"/>
      <c r="F35" s="651"/>
      <c r="G35" s="59"/>
      <c r="H35" s="60"/>
      <c r="I35" s="531"/>
      <c r="J35" s="515"/>
      <c r="K35" s="514"/>
      <c r="L35" s="516"/>
    </row>
    <row r="36" spans="1:12" s="15" customFormat="1" x14ac:dyDescent="0.15">
      <c r="A36" s="436" t="s">
        <v>1054</v>
      </c>
      <c r="B36" s="336"/>
      <c r="C36" s="527"/>
      <c r="D36" s="504"/>
      <c r="E36" s="72"/>
      <c r="F36" s="652"/>
      <c r="G36" s="318"/>
      <c r="H36" s="126"/>
      <c r="I36" s="532"/>
      <c r="J36" s="64"/>
      <c r="K36" s="64"/>
      <c r="L36" s="437"/>
    </row>
    <row r="37" spans="1:12" s="15" customFormat="1" x14ac:dyDescent="0.15">
      <c r="A37" s="438"/>
      <c r="B37" s="96" t="s">
        <v>1055</v>
      </c>
      <c r="C37" s="525"/>
      <c r="D37" s="505">
        <v>91.5</v>
      </c>
      <c r="E37" s="48">
        <v>1</v>
      </c>
      <c r="F37" s="653">
        <f t="shared" si="1"/>
        <v>91.5</v>
      </c>
      <c r="G37" s="43" t="s">
        <v>1047</v>
      </c>
      <c r="H37" s="44"/>
      <c r="I37" s="647" t="s">
        <v>9</v>
      </c>
      <c r="J37" s="648" t="s">
        <v>10</v>
      </c>
      <c r="K37" s="41">
        <v>261</v>
      </c>
      <c r="L37" s="448">
        <f t="shared" ref="L37:L59" si="2">SUM($F37*K37)</f>
        <v>23881.5</v>
      </c>
    </row>
    <row r="38" spans="1:12" s="15" customFormat="1" x14ac:dyDescent="0.15">
      <c r="A38" s="413"/>
      <c r="B38" s="96" t="s">
        <v>1056</v>
      </c>
      <c r="C38" s="525"/>
      <c r="D38" s="505">
        <v>52.5</v>
      </c>
      <c r="E38" s="48">
        <v>1</v>
      </c>
      <c r="F38" s="653">
        <f t="shared" si="1"/>
        <v>52.5</v>
      </c>
      <c r="G38" s="43" t="s">
        <v>1047</v>
      </c>
      <c r="H38" s="44"/>
      <c r="I38" s="647" t="s">
        <v>9</v>
      </c>
      <c r="J38" s="648" t="s">
        <v>10</v>
      </c>
      <c r="K38" s="41">
        <v>261</v>
      </c>
      <c r="L38" s="448">
        <f t="shared" si="2"/>
        <v>13702.5</v>
      </c>
    </row>
    <row r="39" spans="1:12" s="15" customFormat="1" x14ac:dyDescent="0.15">
      <c r="A39" s="413"/>
      <c r="B39" s="96" t="s">
        <v>84</v>
      </c>
      <c r="C39" s="525"/>
      <c r="D39" s="505">
        <v>77.58</v>
      </c>
      <c r="E39" s="48">
        <v>1</v>
      </c>
      <c r="F39" s="653">
        <f t="shared" si="1"/>
        <v>77.58</v>
      </c>
      <c r="G39" s="43" t="s">
        <v>1047</v>
      </c>
      <c r="H39" s="44"/>
      <c r="I39" s="647" t="s">
        <v>9</v>
      </c>
      <c r="J39" s="648" t="s">
        <v>10</v>
      </c>
      <c r="K39" s="41">
        <v>261</v>
      </c>
      <c r="L39" s="448">
        <f t="shared" si="2"/>
        <v>20248.38</v>
      </c>
    </row>
    <row r="40" spans="1:12" s="15" customFormat="1" x14ac:dyDescent="0.15">
      <c r="A40" s="413"/>
      <c r="B40" s="96" t="s">
        <v>1034</v>
      </c>
      <c r="C40" s="525"/>
      <c r="D40" s="505">
        <v>4.74</v>
      </c>
      <c r="E40" s="48">
        <v>1</v>
      </c>
      <c r="F40" s="653">
        <f t="shared" si="1"/>
        <v>4.74</v>
      </c>
      <c r="G40" s="43" t="s">
        <v>1047</v>
      </c>
      <c r="H40" s="44"/>
      <c r="I40" s="647" t="s">
        <v>9</v>
      </c>
      <c r="J40" s="648" t="s">
        <v>10</v>
      </c>
      <c r="K40" s="41">
        <v>261</v>
      </c>
      <c r="L40" s="448">
        <f t="shared" si="2"/>
        <v>1237.1400000000001</v>
      </c>
    </row>
    <row r="41" spans="1:12" s="15" customFormat="1" x14ac:dyDescent="0.15">
      <c r="A41" s="413"/>
      <c r="B41" s="96" t="s">
        <v>1057</v>
      </c>
      <c r="C41" s="525"/>
      <c r="D41" s="505">
        <v>4.49</v>
      </c>
      <c r="E41" s="48">
        <v>1</v>
      </c>
      <c r="F41" s="653">
        <f t="shared" si="1"/>
        <v>4.49</v>
      </c>
      <c r="G41" s="43" t="s">
        <v>1047</v>
      </c>
      <c r="H41" s="44"/>
      <c r="I41" s="647" t="s">
        <v>9</v>
      </c>
      <c r="J41" s="648" t="s">
        <v>10</v>
      </c>
      <c r="K41" s="41">
        <v>261</v>
      </c>
      <c r="L41" s="448">
        <f t="shared" si="2"/>
        <v>1171.8900000000001</v>
      </c>
    </row>
    <row r="42" spans="1:12" s="15" customFormat="1" x14ac:dyDescent="0.15">
      <c r="A42" s="413"/>
      <c r="B42" s="176" t="s">
        <v>1090</v>
      </c>
      <c r="C42" s="525"/>
      <c r="D42" s="505">
        <v>26.6</v>
      </c>
      <c r="E42" s="48">
        <v>1</v>
      </c>
      <c r="F42" s="653">
        <f t="shared" si="1"/>
        <v>26.6</v>
      </c>
      <c r="G42" s="43" t="s">
        <v>1047</v>
      </c>
      <c r="H42" s="44"/>
      <c r="I42" s="647" t="s">
        <v>9</v>
      </c>
      <c r="J42" s="648" t="s">
        <v>353</v>
      </c>
      <c r="K42" s="41">
        <v>104</v>
      </c>
      <c r="L42" s="448">
        <f t="shared" si="2"/>
        <v>2766.4</v>
      </c>
    </row>
    <row r="43" spans="1:12" s="15" customFormat="1" x14ac:dyDescent="0.15">
      <c r="A43" s="413"/>
      <c r="B43" s="176" t="s">
        <v>1058</v>
      </c>
      <c r="C43" s="525"/>
      <c r="D43" s="505">
        <v>15.23</v>
      </c>
      <c r="E43" s="48">
        <v>1</v>
      </c>
      <c r="F43" s="653">
        <f t="shared" si="1"/>
        <v>15.23</v>
      </c>
      <c r="G43" s="43" t="s">
        <v>1047</v>
      </c>
      <c r="H43" s="44"/>
      <c r="I43" s="647" t="s">
        <v>9</v>
      </c>
      <c r="J43" s="648" t="s">
        <v>353</v>
      </c>
      <c r="K43" s="41">
        <v>104</v>
      </c>
      <c r="L43" s="448">
        <f t="shared" si="2"/>
        <v>1583.92</v>
      </c>
    </row>
    <row r="44" spans="1:12" s="15" customFormat="1" x14ac:dyDescent="0.15">
      <c r="A44" s="413"/>
      <c r="B44" s="176" t="s">
        <v>1059</v>
      </c>
      <c r="C44" s="525"/>
      <c r="D44" s="505">
        <v>34.799999999999997</v>
      </c>
      <c r="E44" s="48">
        <v>1</v>
      </c>
      <c r="F44" s="653">
        <f t="shared" si="1"/>
        <v>34.799999999999997</v>
      </c>
      <c r="G44" s="43" t="s">
        <v>1047</v>
      </c>
      <c r="H44" s="44"/>
      <c r="I44" s="647" t="s">
        <v>9</v>
      </c>
      <c r="J44" s="648" t="s">
        <v>353</v>
      </c>
      <c r="K44" s="41">
        <v>104</v>
      </c>
      <c r="L44" s="448">
        <f t="shared" si="2"/>
        <v>3619.2</v>
      </c>
    </row>
    <row r="45" spans="1:12" s="15" customFormat="1" x14ac:dyDescent="0.15">
      <c r="A45" s="438"/>
      <c r="B45" s="176" t="s">
        <v>1080</v>
      </c>
      <c r="C45" s="525"/>
      <c r="D45" s="505">
        <v>51.23</v>
      </c>
      <c r="E45" s="48">
        <v>1</v>
      </c>
      <c r="F45" s="653">
        <f t="shared" si="1"/>
        <v>51.23</v>
      </c>
      <c r="G45" s="43" t="s">
        <v>1047</v>
      </c>
      <c r="H45" s="96"/>
      <c r="I45" s="647" t="s">
        <v>9</v>
      </c>
      <c r="J45" s="648" t="s">
        <v>353</v>
      </c>
      <c r="K45" s="41">
        <v>104</v>
      </c>
      <c r="L45" s="448">
        <f t="shared" si="2"/>
        <v>5327.92</v>
      </c>
    </row>
    <row r="46" spans="1:12" s="15" customFormat="1" x14ac:dyDescent="0.15">
      <c r="A46" s="413"/>
      <c r="B46" s="96" t="s">
        <v>1060</v>
      </c>
      <c r="C46" s="525"/>
      <c r="D46" s="505">
        <v>46.53</v>
      </c>
      <c r="E46" s="48">
        <v>1</v>
      </c>
      <c r="F46" s="653">
        <f t="shared" si="1"/>
        <v>46.53</v>
      </c>
      <c r="G46" s="43" t="s">
        <v>1047</v>
      </c>
      <c r="H46" s="44"/>
      <c r="I46" s="647" t="s">
        <v>9</v>
      </c>
      <c r="J46" s="648" t="s">
        <v>353</v>
      </c>
      <c r="K46" s="41">
        <v>104</v>
      </c>
      <c r="L46" s="448">
        <f t="shared" si="2"/>
        <v>4839.12</v>
      </c>
    </row>
    <row r="47" spans="1:12" s="15" customFormat="1" x14ac:dyDescent="0.15">
      <c r="A47" s="413"/>
      <c r="B47" s="96" t="s">
        <v>1061</v>
      </c>
      <c r="C47" s="525"/>
      <c r="D47" s="505">
        <v>76.14</v>
      </c>
      <c r="E47" s="48">
        <v>1</v>
      </c>
      <c r="F47" s="653">
        <f t="shared" si="1"/>
        <v>76.14</v>
      </c>
      <c r="G47" s="43" t="s">
        <v>1047</v>
      </c>
      <c r="H47" s="44"/>
      <c r="I47" s="647" t="s">
        <v>9</v>
      </c>
      <c r="J47" s="648" t="s">
        <v>353</v>
      </c>
      <c r="K47" s="41">
        <v>104</v>
      </c>
      <c r="L47" s="448">
        <f t="shared" si="2"/>
        <v>7918.56</v>
      </c>
    </row>
    <row r="48" spans="1:12" s="15" customFormat="1" x14ac:dyDescent="0.15">
      <c r="A48" s="413"/>
      <c r="B48" s="96" t="s">
        <v>1062</v>
      </c>
      <c r="C48" s="525"/>
      <c r="D48" s="505">
        <v>152.28</v>
      </c>
      <c r="E48" s="48">
        <v>1</v>
      </c>
      <c r="F48" s="653">
        <f t="shared" si="1"/>
        <v>152.28</v>
      </c>
      <c r="G48" s="43"/>
      <c r="H48" s="169" t="s">
        <v>1063</v>
      </c>
      <c r="I48" s="647" t="s">
        <v>9</v>
      </c>
      <c r="J48" s="648" t="s">
        <v>353</v>
      </c>
      <c r="K48" s="41">
        <v>104</v>
      </c>
      <c r="L48" s="448">
        <f t="shared" si="2"/>
        <v>15837.12</v>
      </c>
    </row>
    <row r="49" spans="1:12" s="15" customFormat="1" x14ac:dyDescent="0.15">
      <c r="A49" s="413"/>
      <c r="B49" s="96" t="s">
        <v>1064</v>
      </c>
      <c r="C49" s="525"/>
      <c r="D49" s="505">
        <v>113.7</v>
      </c>
      <c r="E49" s="48">
        <v>1</v>
      </c>
      <c r="F49" s="653">
        <f t="shared" si="1"/>
        <v>113.7</v>
      </c>
      <c r="G49" s="43"/>
      <c r="H49" s="169" t="s">
        <v>1063</v>
      </c>
      <c r="I49" s="647" t="s">
        <v>9</v>
      </c>
      <c r="J49" s="648" t="s">
        <v>353</v>
      </c>
      <c r="K49" s="41">
        <v>104</v>
      </c>
      <c r="L49" s="448">
        <f t="shared" si="2"/>
        <v>11824.800000000001</v>
      </c>
    </row>
    <row r="50" spans="1:12" s="15" customFormat="1" x14ac:dyDescent="0.15">
      <c r="A50" s="413"/>
      <c r="B50" s="96" t="s">
        <v>1065</v>
      </c>
      <c r="C50" s="525"/>
      <c r="D50" s="505">
        <v>4.29</v>
      </c>
      <c r="E50" s="48">
        <v>1</v>
      </c>
      <c r="F50" s="653">
        <f t="shared" si="1"/>
        <v>4.29</v>
      </c>
      <c r="G50" s="43" t="s">
        <v>1047</v>
      </c>
      <c r="H50" s="44"/>
      <c r="I50" s="647" t="s">
        <v>9</v>
      </c>
      <c r="J50" s="648" t="s">
        <v>353</v>
      </c>
      <c r="K50" s="41">
        <v>104</v>
      </c>
      <c r="L50" s="448">
        <f t="shared" si="2"/>
        <v>446.16</v>
      </c>
    </row>
    <row r="51" spans="1:12" s="15" customFormat="1" x14ac:dyDescent="0.15">
      <c r="A51" s="413"/>
      <c r="B51" s="96" t="s">
        <v>1066</v>
      </c>
      <c r="C51" s="525"/>
      <c r="D51" s="505">
        <v>3.52</v>
      </c>
      <c r="E51" s="48">
        <v>1</v>
      </c>
      <c r="F51" s="653">
        <f t="shared" si="1"/>
        <v>3.52</v>
      </c>
      <c r="G51" s="43" t="s">
        <v>1047</v>
      </c>
      <c r="H51" s="96"/>
      <c r="I51" s="647" t="s">
        <v>9</v>
      </c>
      <c r="J51" s="648" t="s">
        <v>353</v>
      </c>
      <c r="K51" s="41">
        <v>104</v>
      </c>
      <c r="L51" s="448">
        <f t="shared" si="2"/>
        <v>366.08</v>
      </c>
    </row>
    <row r="52" spans="1:12" s="15" customFormat="1" x14ac:dyDescent="0.15">
      <c r="A52" s="413"/>
      <c r="B52" s="96" t="s">
        <v>1067</v>
      </c>
      <c r="C52" s="525"/>
      <c r="D52" s="505">
        <v>1.6</v>
      </c>
      <c r="E52" s="48">
        <v>1</v>
      </c>
      <c r="F52" s="653">
        <f t="shared" si="1"/>
        <v>1.6</v>
      </c>
      <c r="G52" s="43"/>
      <c r="H52" s="44" t="s">
        <v>1068</v>
      </c>
      <c r="I52" s="647" t="s">
        <v>9</v>
      </c>
      <c r="J52" s="648" t="s">
        <v>10</v>
      </c>
      <c r="K52" s="41">
        <v>261</v>
      </c>
      <c r="L52" s="449">
        <f t="shared" si="2"/>
        <v>417.6</v>
      </c>
    </row>
    <row r="53" spans="1:12" s="15" customFormat="1" x14ac:dyDescent="0.15">
      <c r="A53" s="413"/>
      <c r="B53" s="96" t="s">
        <v>1069</v>
      </c>
      <c r="C53" s="525"/>
      <c r="D53" s="505">
        <v>26.6</v>
      </c>
      <c r="E53" s="48">
        <v>1</v>
      </c>
      <c r="F53" s="653">
        <f t="shared" si="1"/>
        <v>26.6</v>
      </c>
      <c r="G53" s="43" t="s">
        <v>1047</v>
      </c>
      <c r="H53" s="44"/>
      <c r="I53" s="647" t="s">
        <v>9</v>
      </c>
      <c r="J53" s="648" t="s">
        <v>353</v>
      </c>
      <c r="K53" s="41">
        <v>104</v>
      </c>
      <c r="L53" s="448">
        <f t="shared" si="2"/>
        <v>2766.4</v>
      </c>
    </row>
    <row r="54" spans="1:12" s="15" customFormat="1" x14ac:dyDescent="0.15">
      <c r="A54" s="413"/>
      <c r="B54" s="96" t="s">
        <v>1070</v>
      </c>
      <c r="C54" s="525"/>
      <c r="D54" s="505">
        <f>SUM(2.05*3)</f>
        <v>6.1499999999999995</v>
      </c>
      <c r="E54" s="48">
        <v>1</v>
      </c>
      <c r="F54" s="653">
        <f t="shared" si="1"/>
        <v>6.1499999999999995</v>
      </c>
      <c r="G54" s="43" t="s">
        <v>1047</v>
      </c>
      <c r="H54" s="44"/>
      <c r="I54" s="647" t="s">
        <v>9</v>
      </c>
      <c r="J54" s="648" t="s">
        <v>353</v>
      </c>
      <c r="K54" s="41">
        <v>104</v>
      </c>
      <c r="L54" s="448">
        <f t="shared" si="2"/>
        <v>639.59999999999991</v>
      </c>
    </row>
    <row r="55" spans="1:12" s="15" customFormat="1" x14ac:dyDescent="0.15">
      <c r="A55" s="413"/>
      <c r="B55" s="96" t="s">
        <v>1071</v>
      </c>
      <c r="C55" s="525"/>
      <c r="D55" s="505">
        <v>4.34</v>
      </c>
      <c r="E55" s="48">
        <v>1</v>
      </c>
      <c r="F55" s="653">
        <f t="shared" si="1"/>
        <v>4.34</v>
      </c>
      <c r="G55" s="43" t="s">
        <v>1047</v>
      </c>
      <c r="H55" s="44"/>
      <c r="I55" s="647" t="s">
        <v>9</v>
      </c>
      <c r="J55" s="648" t="s">
        <v>353</v>
      </c>
      <c r="K55" s="41">
        <v>104</v>
      </c>
      <c r="L55" s="448">
        <f t="shared" si="2"/>
        <v>451.36</v>
      </c>
    </row>
    <row r="56" spans="1:12" s="15" customFormat="1" x14ac:dyDescent="0.15">
      <c r="A56" s="413"/>
      <c r="B56" s="96" t="s">
        <v>1072</v>
      </c>
      <c r="C56" s="525"/>
      <c r="D56" s="505">
        <v>3.52</v>
      </c>
      <c r="E56" s="48">
        <v>1</v>
      </c>
      <c r="F56" s="653">
        <f t="shared" si="1"/>
        <v>3.52</v>
      </c>
      <c r="G56" s="43" t="s">
        <v>1047</v>
      </c>
      <c r="H56" s="444"/>
      <c r="I56" s="647" t="s">
        <v>9</v>
      </c>
      <c r="J56" s="648" t="s">
        <v>353</v>
      </c>
      <c r="K56" s="41">
        <v>104</v>
      </c>
      <c r="L56" s="448">
        <f t="shared" si="2"/>
        <v>366.08</v>
      </c>
    </row>
    <row r="57" spans="1:12" s="15" customFormat="1" x14ac:dyDescent="0.15">
      <c r="A57" s="413"/>
      <c r="B57" s="96" t="s">
        <v>1073</v>
      </c>
      <c r="C57" s="525"/>
      <c r="D57" s="505">
        <v>1.6</v>
      </c>
      <c r="E57" s="48">
        <v>1</v>
      </c>
      <c r="F57" s="653">
        <f t="shared" si="1"/>
        <v>1.6</v>
      </c>
      <c r="G57" s="43"/>
      <c r="H57" s="44" t="s">
        <v>1068</v>
      </c>
      <c r="I57" s="647" t="s">
        <v>9</v>
      </c>
      <c r="J57" s="648" t="s">
        <v>10</v>
      </c>
      <c r="K57" s="41">
        <v>261</v>
      </c>
      <c r="L57" s="448">
        <f t="shared" si="2"/>
        <v>417.6</v>
      </c>
    </row>
    <row r="58" spans="1:12" s="15" customFormat="1" x14ac:dyDescent="0.15">
      <c r="A58" s="413"/>
      <c r="B58" s="96" t="s">
        <v>1074</v>
      </c>
      <c r="C58" s="525"/>
      <c r="D58" s="505">
        <v>17.760000000000002</v>
      </c>
      <c r="E58" s="48">
        <v>1</v>
      </c>
      <c r="F58" s="653">
        <f t="shared" si="1"/>
        <v>17.760000000000002</v>
      </c>
      <c r="G58" s="43" t="s">
        <v>1047</v>
      </c>
      <c r="H58" s="44"/>
      <c r="I58" s="647" t="s">
        <v>9</v>
      </c>
      <c r="J58" s="648" t="s">
        <v>353</v>
      </c>
      <c r="K58" s="41">
        <v>104</v>
      </c>
      <c r="L58" s="448">
        <f t="shared" si="2"/>
        <v>1847.0400000000002</v>
      </c>
    </row>
    <row r="59" spans="1:12" s="15" customFormat="1" x14ac:dyDescent="0.15">
      <c r="A59" s="413"/>
      <c r="B59" s="96" t="s">
        <v>1075</v>
      </c>
      <c r="C59" s="525"/>
      <c r="D59" s="505">
        <f>SUM(2.05*3)</f>
        <v>6.1499999999999995</v>
      </c>
      <c r="E59" s="48">
        <v>1</v>
      </c>
      <c r="F59" s="653">
        <f t="shared" si="1"/>
        <v>6.1499999999999995</v>
      </c>
      <c r="G59" s="43" t="s">
        <v>1047</v>
      </c>
      <c r="H59" s="44"/>
      <c r="I59" s="647" t="s">
        <v>9</v>
      </c>
      <c r="J59" s="648" t="s">
        <v>353</v>
      </c>
      <c r="K59" s="41">
        <v>104</v>
      </c>
      <c r="L59" s="448">
        <f t="shared" si="2"/>
        <v>639.59999999999991</v>
      </c>
    </row>
    <row r="60" spans="1:12" s="15" customFormat="1" x14ac:dyDescent="0.15">
      <c r="A60" s="413"/>
      <c r="B60" s="96" t="s">
        <v>1046</v>
      </c>
      <c r="C60" s="525"/>
      <c r="D60" s="505">
        <v>46.637</v>
      </c>
      <c r="E60" s="48">
        <v>1</v>
      </c>
      <c r="F60" s="653">
        <f t="shared" si="1"/>
        <v>46.637</v>
      </c>
      <c r="G60" s="43" t="s">
        <v>1047</v>
      </c>
      <c r="H60" s="44"/>
      <c r="I60" s="647" t="s">
        <v>1091</v>
      </c>
      <c r="J60" s="648" t="s">
        <v>11</v>
      </c>
      <c r="K60" s="41">
        <v>314</v>
      </c>
      <c r="L60" s="448">
        <f>F60*K60</f>
        <v>14644.018</v>
      </c>
    </row>
    <row r="61" spans="1:12" s="15" customFormat="1" x14ac:dyDescent="0.15">
      <c r="A61" s="413"/>
      <c r="B61" s="96" t="s">
        <v>27</v>
      </c>
      <c r="C61" s="525"/>
      <c r="D61" s="505">
        <v>5.46</v>
      </c>
      <c r="E61" s="48">
        <v>1</v>
      </c>
      <c r="F61" s="653">
        <f t="shared" si="1"/>
        <v>5.46</v>
      </c>
      <c r="G61" s="43" t="s">
        <v>1047</v>
      </c>
      <c r="H61" s="44"/>
      <c r="I61" s="647" t="s">
        <v>9</v>
      </c>
      <c r="J61" s="648" t="s">
        <v>10</v>
      </c>
      <c r="K61" s="41">
        <v>261</v>
      </c>
      <c r="L61" s="448">
        <f>F61*K61</f>
        <v>1425.06</v>
      </c>
    </row>
    <row r="62" spans="1:12" s="15" customFormat="1" hidden="1" x14ac:dyDescent="0.15">
      <c r="A62" s="413"/>
      <c r="B62" s="148"/>
      <c r="C62" s="525"/>
      <c r="D62" s="505"/>
      <c r="E62" s="48"/>
      <c r="F62" s="653"/>
      <c r="G62" s="43"/>
      <c r="H62" s="44"/>
      <c r="I62" s="647"/>
      <c r="J62" s="648"/>
      <c r="K62" s="41"/>
      <c r="L62" s="448"/>
    </row>
    <row r="63" spans="1:12" s="15" customFormat="1" hidden="1" x14ac:dyDescent="0.15">
      <c r="A63" s="413"/>
      <c r="B63" s="96" t="s">
        <v>1050</v>
      </c>
      <c r="C63" s="525"/>
      <c r="D63" s="505">
        <f>SUM(3.4*0.4)</f>
        <v>1.36</v>
      </c>
      <c r="E63" s="48"/>
      <c r="F63" s="653"/>
      <c r="G63" s="43"/>
      <c r="H63" s="44"/>
      <c r="I63" s="647"/>
      <c r="J63" s="648"/>
      <c r="K63" s="41"/>
      <c r="L63" s="448"/>
    </row>
    <row r="64" spans="1:12" s="15" customFormat="1" hidden="1" x14ac:dyDescent="0.15">
      <c r="A64" s="413"/>
      <c r="B64" s="96" t="s">
        <v>1051</v>
      </c>
      <c r="C64" s="525"/>
      <c r="D64" s="505">
        <f>SUM(0.8*1.2)</f>
        <v>0.96</v>
      </c>
      <c r="E64" s="48"/>
      <c r="F64" s="653"/>
      <c r="G64" s="43"/>
      <c r="H64" s="44"/>
      <c r="I64" s="647"/>
      <c r="J64" s="648"/>
      <c r="K64" s="41"/>
      <c r="L64" s="448"/>
    </row>
    <row r="65" spans="1:12" s="15" customFormat="1" hidden="1" x14ac:dyDescent="0.15">
      <c r="A65" s="413"/>
      <c r="B65" s="96" t="s">
        <v>1052</v>
      </c>
      <c r="C65" s="525"/>
      <c r="D65" s="505">
        <f>SUM(1.8*0.6)</f>
        <v>1.08</v>
      </c>
      <c r="E65" s="48"/>
      <c r="F65" s="653"/>
      <c r="G65" s="43"/>
      <c r="H65" s="44"/>
      <c r="I65" s="647"/>
      <c r="J65" s="648"/>
      <c r="K65" s="41"/>
      <c r="L65" s="448"/>
    </row>
    <row r="66" spans="1:12" s="15" customFormat="1" x14ac:dyDescent="0.15">
      <c r="A66" s="413"/>
      <c r="B66" s="96"/>
      <c r="C66" s="525"/>
      <c r="D66" s="505"/>
      <c r="E66" s="48"/>
      <c r="F66" s="653"/>
      <c r="G66" s="43"/>
      <c r="H66" s="44"/>
      <c r="I66" s="647"/>
      <c r="J66" s="648"/>
      <c r="K66" s="41"/>
      <c r="L66" s="448"/>
    </row>
    <row r="67" spans="1:12" s="15" customFormat="1" x14ac:dyDescent="0.15">
      <c r="A67" s="413"/>
      <c r="B67" s="96" t="s">
        <v>1027</v>
      </c>
      <c r="C67" s="525"/>
      <c r="D67" s="505">
        <v>28.3</v>
      </c>
      <c r="E67" s="48">
        <v>1</v>
      </c>
      <c r="F67" s="653">
        <f t="shared" si="1"/>
        <v>28.3</v>
      </c>
      <c r="G67" s="43" t="s">
        <v>1047</v>
      </c>
      <c r="H67" s="444"/>
      <c r="I67" s="647" t="s">
        <v>9</v>
      </c>
      <c r="J67" s="648" t="s">
        <v>10</v>
      </c>
      <c r="K67" s="41">
        <v>261</v>
      </c>
      <c r="L67" s="448">
        <f>SUM($F67*K67)</f>
        <v>7386.3</v>
      </c>
    </row>
    <row r="68" spans="1:12" s="15" customFormat="1" x14ac:dyDescent="0.15">
      <c r="A68" s="413"/>
      <c r="B68" s="96"/>
      <c r="C68" s="525"/>
      <c r="D68" s="505"/>
      <c r="E68" s="48"/>
      <c r="F68" s="653"/>
      <c r="G68" s="43"/>
      <c r="H68" s="44"/>
      <c r="I68" s="530"/>
      <c r="J68" s="41"/>
      <c r="K68" s="41"/>
      <c r="L68" s="448"/>
    </row>
    <row r="69" spans="1:12" s="15" customFormat="1" x14ac:dyDescent="0.15">
      <c r="A69" s="413"/>
      <c r="B69" s="96" t="s">
        <v>1076</v>
      </c>
      <c r="C69" s="525"/>
      <c r="D69" s="140">
        <f>SUM(D37:D67)</f>
        <v>906.64700000000016</v>
      </c>
      <c r="E69" s="649">
        <f>SUBTOTAL(109,E37:E68)</f>
        <v>26</v>
      </c>
      <c r="F69" s="882">
        <f>SUBTOTAL(109,F37:F68)</f>
        <v>903.24700000000007</v>
      </c>
      <c r="G69" s="654"/>
      <c r="H69" s="655"/>
      <c r="I69" s="656"/>
      <c r="J69" s="649"/>
      <c r="K69" s="649">
        <f>SUBTOTAL(109,K37:K68)</f>
        <v>4327</v>
      </c>
      <c r="L69" s="650">
        <f>SUBTOTAL(109,L37:L68)</f>
        <v>145771.348</v>
      </c>
    </row>
    <row r="70" spans="1:12" s="15" customFormat="1" ht="14.25" thickBot="1" x14ac:dyDescent="0.2">
      <c r="A70" s="439"/>
      <c r="B70" s="100"/>
      <c r="C70" s="528"/>
      <c r="D70" s="506"/>
      <c r="E70" s="80"/>
      <c r="F70" s="520"/>
      <c r="G70" s="78"/>
      <c r="H70" s="79"/>
      <c r="I70" s="533"/>
      <c r="J70" s="441"/>
      <c r="K70" s="441"/>
      <c r="L70" s="442"/>
    </row>
    <row r="71" spans="1:12" s="15" customFormat="1" x14ac:dyDescent="0.15">
      <c r="A71" s="445" t="s">
        <v>1077</v>
      </c>
      <c r="B71" s="90"/>
      <c r="C71" s="524"/>
      <c r="D71" s="507"/>
      <c r="E71" s="37"/>
      <c r="F71" s="646"/>
      <c r="G71" s="89"/>
      <c r="H71" s="323"/>
      <c r="I71" s="34"/>
      <c r="J71" s="35"/>
      <c r="K71" s="35"/>
      <c r="L71" s="518"/>
    </row>
    <row r="72" spans="1:12" s="15" customFormat="1" x14ac:dyDescent="0.15">
      <c r="A72" s="413"/>
      <c r="B72" s="96" t="s">
        <v>1056</v>
      </c>
      <c r="C72" s="525"/>
      <c r="D72" s="505">
        <v>17.760000000000002</v>
      </c>
      <c r="E72" s="48">
        <v>1</v>
      </c>
      <c r="F72" s="653">
        <f t="shared" ref="F72:F79" si="3">SUM(D72*E72)</f>
        <v>17.760000000000002</v>
      </c>
      <c r="G72" s="43" t="s">
        <v>1047</v>
      </c>
      <c r="H72" s="44"/>
      <c r="I72" s="647" t="s">
        <v>9</v>
      </c>
      <c r="J72" s="648" t="s">
        <v>10</v>
      </c>
      <c r="K72" s="41">
        <v>261</v>
      </c>
      <c r="L72" s="448">
        <f t="shared" ref="L72:L80" si="4">SUM($F72*K72)</f>
        <v>4635.3600000000006</v>
      </c>
    </row>
    <row r="73" spans="1:12" s="15" customFormat="1" x14ac:dyDescent="0.15">
      <c r="A73" s="413"/>
      <c r="B73" s="96" t="s">
        <v>84</v>
      </c>
      <c r="C73" s="525"/>
      <c r="D73" s="505">
        <v>77.58</v>
      </c>
      <c r="E73" s="48">
        <v>1</v>
      </c>
      <c r="F73" s="653">
        <f t="shared" si="3"/>
        <v>77.58</v>
      </c>
      <c r="G73" s="43" t="s">
        <v>1047</v>
      </c>
      <c r="H73" s="44"/>
      <c r="I73" s="647" t="s">
        <v>9</v>
      </c>
      <c r="J73" s="648" t="s">
        <v>10</v>
      </c>
      <c r="K73" s="41">
        <v>261</v>
      </c>
      <c r="L73" s="448">
        <f t="shared" si="4"/>
        <v>20248.38</v>
      </c>
    </row>
    <row r="74" spans="1:12" s="15" customFormat="1" x14ac:dyDescent="0.15">
      <c r="A74" s="902"/>
      <c r="B74" s="176" t="s">
        <v>1034</v>
      </c>
      <c r="C74" s="820"/>
      <c r="D74" s="195">
        <v>4.74</v>
      </c>
      <c r="E74" s="86">
        <v>1</v>
      </c>
      <c r="F74" s="883">
        <f t="shared" si="3"/>
        <v>4.74</v>
      </c>
      <c r="G74" s="168" t="s">
        <v>1047</v>
      </c>
      <c r="H74" s="169"/>
      <c r="I74" s="647" t="s">
        <v>9</v>
      </c>
      <c r="J74" s="648" t="s">
        <v>10</v>
      </c>
      <c r="K74" s="183">
        <v>261</v>
      </c>
      <c r="L74" s="821">
        <f t="shared" si="4"/>
        <v>1237.1400000000001</v>
      </c>
    </row>
    <row r="75" spans="1:12" s="15" customFormat="1" x14ac:dyDescent="0.15">
      <c r="A75" s="902"/>
      <c r="B75" s="176" t="s">
        <v>1078</v>
      </c>
      <c r="C75" s="820"/>
      <c r="D75" s="195">
        <v>152.28</v>
      </c>
      <c r="E75" s="86">
        <v>1</v>
      </c>
      <c r="F75" s="883">
        <f t="shared" si="3"/>
        <v>152.28</v>
      </c>
      <c r="G75" s="168" t="s">
        <v>1047</v>
      </c>
      <c r="H75" s="169"/>
      <c r="I75" s="647" t="s">
        <v>9</v>
      </c>
      <c r="J75" s="648" t="s">
        <v>353</v>
      </c>
      <c r="K75" s="183">
        <v>104</v>
      </c>
      <c r="L75" s="821">
        <f t="shared" si="4"/>
        <v>15837.12</v>
      </c>
    </row>
    <row r="76" spans="1:12" s="15" customFormat="1" x14ac:dyDescent="0.15">
      <c r="A76" s="902"/>
      <c r="B76" s="176" t="s">
        <v>1102</v>
      </c>
      <c r="C76" s="820"/>
      <c r="D76" s="195">
        <v>76.14</v>
      </c>
      <c r="E76" s="86">
        <v>1</v>
      </c>
      <c r="F76" s="883">
        <f t="shared" si="3"/>
        <v>76.14</v>
      </c>
      <c r="G76" s="168" t="s">
        <v>1047</v>
      </c>
      <c r="H76" s="169"/>
      <c r="I76" s="647" t="s">
        <v>9</v>
      </c>
      <c r="J76" s="648" t="s">
        <v>353</v>
      </c>
      <c r="K76" s="183">
        <v>104</v>
      </c>
      <c r="L76" s="821">
        <f t="shared" si="4"/>
        <v>7918.56</v>
      </c>
    </row>
    <row r="77" spans="1:12" s="15" customFormat="1" x14ac:dyDescent="0.15">
      <c r="A77" s="902"/>
      <c r="B77" s="176" t="s">
        <v>1079</v>
      </c>
      <c r="C77" s="820"/>
      <c r="D77" s="195">
        <v>151.12</v>
      </c>
      <c r="E77" s="86">
        <v>1</v>
      </c>
      <c r="F77" s="883">
        <f t="shared" si="3"/>
        <v>151.12</v>
      </c>
      <c r="G77" s="168" t="s">
        <v>1047</v>
      </c>
      <c r="H77" s="169"/>
      <c r="I77" s="647" t="s">
        <v>9</v>
      </c>
      <c r="J77" s="648" t="s">
        <v>353</v>
      </c>
      <c r="K77" s="183">
        <v>104</v>
      </c>
      <c r="L77" s="821">
        <f t="shared" si="4"/>
        <v>15716.48</v>
      </c>
    </row>
    <row r="78" spans="1:12" s="15" customFormat="1" x14ac:dyDescent="0.15">
      <c r="A78" s="902"/>
      <c r="B78" s="176" t="s">
        <v>1110</v>
      </c>
      <c r="C78" s="820"/>
      <c r="D78" s="195">
        <v>76.14</v>
      </c>
      <c r="E78" s="86">
        <v>1</v>
      </c>
      <c r="F78" s="883">
        <f t="shared" si="3"/>
        <v>76.14</v>
      </c>
      <c r="G78" s="168"/>
      <c r="H78" s="169" t="s">
        <v>712</v>
      </c>
      <c r="I78" s="647" t="s">
        <v>9</v>
      </c>
      <c r="J78" s="648" t="s">
        <v>353</v>
      </c>
      <c r="K78" s="183">
        <v>104</v>
      </c>
      <c r="L78" s="821">
        <f t="shared" si="4"/>
        <v>7918.56</v>
      </c>
    </row>
    <row r="79" spans="1:12" s="15" customFormat="1" x14ac:dyDescent="0.15">
      <c r="A79" s="902"/>
      <c r="B79" s="176" t="s">
        <v>1137</v>
      </c>
      <c r="C79" s="820"/>
      <c r="D79" s="195">
        <v>38.07</v>
      </c>
      <c r="E79" s="86">
        <v>1</v>
      </c>
      <c r="F79" s="883">
        <f t="shared" si="3"/>
        <v>38.07</v>
      </c>
      <c r="G79" s="168"/>
      <c r="H79" s="169" t="s">
        <v>712</v>
      </c>
      <c r="I79" s="647" t="s">
        <v>9</v>
      </c>
      <c r="J79" s="648" t="s">
        <v>353</v>
      </c>
      <c r="K79" s="183">
        <v>104</v>
      </c>
      <c r="L79" s="821">
        <f t="shared" si="4"/>
        <v>3959.28</v>
      </c>
    </row>
    <row r="80" spans="1:12" s="15" customFormat="1" x14ac:dyDescent="0.15">
      <c r="A80" s="902"/>
      <c r="B80" s="176" t="s">
        <v>1138</v>
      </c>
      <c r="C80" s="820"/>
      <c r="D80" s="195">
        <v>38.07</v>
      </c>
      <c r="E80" s="86">
        <v>1</v>
      </c>
      <c r="F80" s="883">
        <v>38.07</v>
      </c>
      <c r="G80" s="168"/>
      <c r="H80" s="169" t="s">
        <v>712</v>
      </c>
      <c r="I80" s="647" t="s">
        <v>9</v>
      </c>
      <c r="J80" s="648" t="s">
        <v>353</v>
      </c>
      <c r="K80" s="183">
        <v>104</v>
      </c>
      <c r="L80" s="821">
        <f t="shared" si="4"/>
        <v>3959.28</v>
      </c>
    </row>
    <row r="81" spans="1:12" s="15" customFormat="1" x14ac:dyDescent="0.15">
      <c r="A81" s="902"/>
      <c r="B81" s="176" t="s">
        <v>1109</v>
      </c>
      <c r="C81" s="820"/>
      <c r="D81" s="195">
        <v>76.14</v>
      </c>
      <c r="E81" s="86">
        <v>1</v>
      </c>
      <c r="F81" s="947">
        <v>76.14</v>
      </c>
      <c r="G81" s="168"/>
      <c r="H81" s="169" t="s">
        <v>712</v>
      </c>
      <c r="I81" s="647" t="s">
        <v>9</v>
      </c>
      <c r="J81" s="648" t="s">
        <v>353</v>
      </c>
      <c r="K81" s="183">
        <v>104</v>
      </c>
      <c r="L81" s="821">
        <f>SUM($F81*K81)</f>
        <v>7918.56</v>
      </c>
    </row>
    <row r="82" spans="1:12" s="15" customFormat="1" x14ac:dyDescent="0.15">
      <c r="A82" s="902"/>
      <c r="B82" s="948" t="s">
        <v>1139</v>
      </c>
      <c r="C82" s="949"/>
      <c r="D82" s="950">
        <v>57.9</v>
      </c>
      <c r="E82" s="951">
        <v>1</v>
      </c>
      <c r="F82" s="952">
        <v>57.9</v>
      </c>
      <c r="G82" s="953" t="s">
        <v>24</v>
      </c>
      <c r="H82" s="954"/>
      <c r="I82" s="955" t="s">
        <v>9</v>
      </c>
      <c r="J82" s="956" t="s">
        <v>353</v>
      </c>
      <c r="K82" s="957">
        <v>104</v>
      </c>
      <c r="L82" s="958">
        <f>SUM($F82*K82)</f>
        <v>6021.5999999999995</v>
      </c>
    </row>
    <row r="83" spans="1:12" s="15" customFormat="1" x14ac:dyDescent="0.15">
      <c r="A83" s="902"/>
      <c r="B83" s="176" t="s">
        <v>1046</v>
      </c>
      <c r="C83" s="820"/>
      <c r="D83" s="195">
        <v>46.637</v>
      </c>
      <c r="E83" s="86">
        <v>1</v>
      </c>
      <c r="F83" s="883">
        <f>SUM(D83*E83)</f>
        <v>46.637</v>
      </c>
      <c r="G83" s="168" t="s">
        <v>1047</v>
      </c>
      <c r="H83" s="169"/>
      <c r="I83" s="647" t="s">
        <v>1091</v>
      </c>
      <c r="J83" s="648" t="s">
        <v>11</v>
      </c>
      <c r="K83" s="183">
        <v>314</v>
      </c>
      <c r="L83" s="821">
        <f>F83*K83</f>
        <v>14644.018</v>
      </c>
    </row>
    <row r="84" spans="1:12" s="15" customFormat="1" x14ac:dyDescent="0.15">
      <c r="A84" s="902"/>
      <c r="B84" s="176" t="s">
        <v>27</v>
      </c>
      <c r="C84" s="820"/>
      <c r="D84" s="195">
        <v>5.46</v>
      </c>
      <c r="E84" s="86">
        <v>1</v>
      </c>
      <c r="F84" s="883">
        <f>SUM(D84*E84)</f>
        <v>5.46</v>
      </c>
      <c r="G84" s="168" t="s">
        <v>1047</v>
      </c>
      <c r="H84" s="169"/>
      <c r="I84" s="647" t="s">
        <v>9</v>
      </c>
      <c r="J84" s="648" t="s">
        <v>10</v>
      </c>
      <c r="K84" s="183">
        <v>261</v>
      </c>
      <c r="L84" s="821">
        <f>F84*K84</f>
        <v>1425.06</v>
      </c>
    </row>
    <row r="85" spans="1:12" s="15" customFormat="1" hidden="1" x14ac:dyDescent="0.15">
      <c r="A85" s="902"/>
      <c r="B85" s="176"/>
      <c r="C85" s="820"/>
      <c r="D85" s="195"/>
      <c r="E85" s="86"/>
      <c r="F85" s="883"/>
      <c r="G85" s="168"/>
      <c r="H85" s="169"/>
      <c r="I85" s="647"/>
      <c r="J85" s="648"/>
      <c r="K85" s="183"/>
      <c r="L85" s="821"/>
    </row>
    <row r="86" spans="1:12" s="15" customFormat="1" hidden="1" x14ac:dyDescent="0.15">
      <c r="A86" s="902"/>
      <c r="B86" s="176" t="s">
        <v>1050</v>
      </c>
      <c r="C86" s="820"/>
      <c r="D86" s="195">
        <f>SUM(3.4*0.4)</f>
        <v>1.36</v>
      </c>
      <c r="E86" s="86"/>
      <c r="F86" s="883"/>
      <c r="G86" s="168"/>
      <c r="H86" s="169"/>
      <c r="I86" s="647"/>
      <c r="J86" s="648"/>
      <c r="K86" s="183"/>
      <c r="L86" s="821"/>
    </row>
    <row r="87" spans="1:12" s="15" customFormat="1" hidden="1" x14ac:dyDescent="0.15">
      <c r="A87" s="902"/>
      <c r="B87" s="176" t="s">
        <v>1051</v>
      </c>
      <c r="C87" s="820"/>
      <c r="D87" s="195">
        <f>SUM(0.8*1.2)</f>
        <v>0.96</v>
      </c>
      <c r="E87" s="86"/>
      <c r="F87" s="883"/>
      <c r="G87" s="168"/>
      <c r="H87" s="169"/>
      <c r="I87" s="647"/>
      <c r="J87" s="648"/>
      <c r="K87" s="183"/>
      <c r="L87" s="821"/>
    </row>
    <row r="88" spans="1:12" s="15" customFormat="1" hidden="1" x14ac:dyDescent="0.15">
      <c r="A88" s="902"/>
      <c r="B88" s="176" t="s">
        <v>1052</v>
      </c>
      <c r="C88" s="820"/>
      <c r="D88" s="195">
        <f>SUM(1.8*0.6)</f>
        <v>1.08</v>
      </c>
      <c r="E88" s="86"/>
      <c r="F88" s="883"/>
      <c r="G88" s="959"/>
      <c r="H88" s="960"/>
      <c r="I88" s="647"/>
      <c r="J88" s="648"/>
      <c r="K88" s="183"/>
      <c r="L88" s="821"/>
    </row>
    <row r="89" spans="1:12" s="15" customFormat="1" x14ac:dyDescent="0.15">
      <c r="A89" s="902"/>
      <c r="B89" s="176"/>
      <c r="C89" s="820"/>
      <c r="D89" s="195"/>
      <c r="E89" s="86"/>
      <c r="F89" s="883"/>
      <c r="G89" s="168"/>
      <c r="H89" s="169"/>
      <c r="I89" s="647"/>
      <c r="J89" s="648"/>
      <c r="K89" s="183"/>
      <c r="L89" s="821"/>
    </row>
    <row r="90" spans="1:12" s="15" customFormat="1" x14ac:dyDescent="0.15">
      <c r="A90" s="413"/>
      <c r="B90" s="96" t="s">
        <v>1027</v>
      </c>
      <c r="C90" s="525"/>
      <c r="D90" s="505">
        <v>28.3</v>
      </c>
      <c r="E90" s="48">
        <v>1</v>
      </c>
      <c r="F90" s="653">
        <f>SUM(D90*E90)</f>
        <v>28.3</v>
      </c>
      <c r="G90" s="43" t="s">
        <v>1047</v>
      </c>
      <c r="H90" s="44"/>
      <c r="I90" s="647" t="s">
        <v>9</v>
      </c>
      <c r="J90" s="648" t="s">
        <v>10</v>
      </c>
      <c r="K90" s="41">
        <v>261</v>
      </c>
      <c r="L90" s="448">
        <f>SUM($F90*K90)</f>
        <v>7386.3</v>
      </c>
    </row>
    <row r="91" spans="1:12" s="15" customFormat="1" x14ac:dyDescent="0.15">
      <c r="A91" s="413"/>
      <c r="B91" s="96"/>
      <c r="C91" s="525"/>
      <c r="D91" s="505"/>
      <c r="E91" s="48"/>
      <c r="F91" s="653"/>
      <c r="G91" s="43"/>
      <c r="H91" s="44"/>
      <c r="I91" s="530"/>
      <c r="J91" s="41"/>
      <c r="K91" s="41"/>
      <c r="L91" s="448"/>
    </row>
    <row r="92" spans="1:12" s="15" customFormat="1" x14ac:dyDescent="0.15">
      <c r="A92" s="413"/>
      <c r="B92" s="96" t="s">
        <v>1081</v>
      </c>
      <c r="C92" s="525"/>
      <c r="D92" s="505">
        <f>SUM(D72:D90)</f>
        <v>849.73700000000008</v>
      </c>
      <c r="E92" s="649">
        <f>SUBTOTAL(109,E72:E91)</f>
        <v>14</v>
      </c>
      <c r="F92" s="882">
        <f>SUBTOTAL(109,F72:F91)</f>
        <v>846.33699999999999</v>
      </c>
      <c r="G92" s="654"/>
      <c r="H92" s="655"/>
      <c r="I92" s="656"/>
      <c r="J92" s="649"/>
      <c r="K92" s="649">
        <f>SUBTOTAL(109,K72:K91)</f>
        <v>2451</v>
      </c>
      <c r="L92" s="650">
        <f>SUBTOTAL(109,L72:L91)</f>
        <v>118825.69799999999</v>
      </c>
    </row>
    <row r="93" spans="1:12" s="15" customFormat="1" ht="14.25" thickBot="1" x14ac:dyDescent="0.2">
      <c r="A93" s="512"/>
      <c r="B93" s="537"/>
      <c r="C93" s="526"/>
      <c r="D93" s="513"/>
      <c r="E93" s="61"/>
      <c r="F93" s="651"/>
      <c r="G93" s="59"/>
      <c r="H93" s="60"/>
      <c r="I93" s="534"/>
      <c r="J93" s="515"/>
      <c r="K93" s="515"/>
      <c r="L93" s="517"/>
    </row>
    <row r="94" spans="1:12" s="15" customFormat="1" x14ac:dyDescent="0.15">
      <c r="A94" s="436" t="s">
        <v>1082</v>
      </c>
      <c r="B94" s="336"/>
      <c r="C94" s="527"/>
      <c r="D94" s="504"/>
      <c r="E94" s="72"/>
      <c r="F94" s="652"/>
      <c r="G94" s="318"/>
      <c r="H94" s="126"/>
      <c r="I94" s="532"/>
      <c r="J94" s="64"/>
      <c r="K94" s="64"/>
      <c r="L94" s="437"/>
    </row>
    <row r="95" spans="1:12" s="15" customFormat="1" x14ac:dyDescent="0.15">
      <c r="A95" s="413"/>
      <c r="B95" s="96" t="s">
        <v>1056</v>
      </c>
      <c r="C95" s="525"/>
      <c r="D95" s="505">
        <v>20.57</v>
      </c>
      <c r="E95" s="48">
        <v>1</v>
      </c>
      <c r="F95" s="653">
        <f>SUM(D95*E95)</f>
        <v>20.57</v>
      </c>
      <c r="G95" s="43" t="s">
        <v>1047</v>
      </c>
      <c r="H95" s="44"/>
      <c r="I95" s="647" t="s">
        <v>9</v>
      </c>
      <c r="J95" s="648" t="s">
        <v>10</v>
      </c>
      <c r="K95" s="41">
        <v>261</v>
      </c>
      <c r="L95" s="448">
        <f>SUM($F95*K95)</f>
        <v>5368.77</v>
      </c>
    </row>
    <row r="96" spans="1:12" s="15" customFormat="1" x14ac:dyDescent="0.15">
      <c r="A96" s="413"/>
      <c r="B96" s="96" t="s">
        <v>84</v>
      </c>
      <c r="C96" s="525"/>
      <c r="D96" s="505">
        <v>101.6</v>
      </c>
      <c r="E96" s="48">
        <v>1</v>
      </c>
      <c r="F96" s="653">
        <f>SUM(D96*E96)</f>
        <v>101.6</v>
      </c>
      <c r="G96" s="43" t="s">
        <v>1047</v>
      </c>
      <c r="H96" s="44"/>
      <c r="I96" s="647" t="s">
        <v>9</v>
      </c>
      <c r="J96" s="648" t="s">
        <v>10</v>
      </c>
      <c r="K96" s="41">
        <v>261</v>
      </c>
      <c r="L96" s="448">
        <f>SUM($F96*K96)</f>
        <v>26517.599999999999</v>
      </c>
    </row>
    <row r="97" spans="1:12" s="15" customFormat="1" hidden="1" x14ac:dyDescent="0.15">
      <c r="A97" s="413"/>
      <c r="B97" s="96"/>
      <c r="C97" s="525"/>
      <c r="D97" s="505"/>
      <c r="E97" s="48"/>
      <c r="F97" s="653">
        <f t="shared" ref="F97:F104" si="5">SUM(D97*E97)</f>
        <v>0</v>
      </c>
      <c r="G97" s="43"/>
      <c r="H97" s="44"/>
      <c r="I97" s="647"/>
      <c r="J97" s="648"/>
      <c r="K97" s="41"/>
      <c r="L97" s="448">
        <f t="shared" ref="L97:L104" si="6">SUM($F97*K97)</f>
        <v>0</v>
      </c>
    </row>
    <row r="98" spans="1:12" s="15" customFormat="1" ht="12.75" hidden="1" customHeight="1" x14ac:dyDescent="0.15">
      <c r="A98" s="413"/>
      <c r="B98" s="96" t="s">
        <v>1050</v>
      </c>
      <c r="C98" s="525"/>
      <c r="D98" s="505">
        <f>SUM(3.4*0.4)</f>
        <v>1.36</v>
      </c>
      <c r="E98" s="48"/>
      <c r="F98" s="653">
        <f t="shared" si="5"/>
        <v>0</v>
      </c>
      <c r="G98" s="43"/>
      <c r="H98" s="44"/>
      <c r="I98" s="647"/>
      <c r="J98" s="648"/>
      <c r="K98" s="41"/>
      <c r="L98" s="448">
        <f t="shared" si="6"/>
        <v>0</v>
      </c>
    </row>
    <row r="99" spans="1:12" s="15" customFormat="1" hidden="1" x14ac:dyDescent="0.15">
      <c r="A99" s="413"/>
      <c r="B99" s="96" t="s">
        <v>1083</v>
      </c>
      <c r="C99" s="525"/>
      <c r="D99" s="505">
        <f>SUM(1.6*0.7)</f>
        <v>1.1199999999999999</v>
      </c>
      <c r="E99" s="48"/>
      <c r="F99" s="653">
        <f t="shared" si="5"/>
        <v>0</v>
      </c>
      <c r="G99" s="43"/>
      <c r="H99" s="44"/>
      <c r="I99" s="647"/>
      <c r="J99" s="648"/>
      <c r="K99" s="41"/>
      <c r="L99" s="448">
        <f t="shared" si="6"/>
        <v>0</v>
      </c>
    </row>
    <row r="100" spans="1:12" s="15" customFormat="1" hidden="1" x14ac:dyDescent="0.15">
      <c r="A100" s="413"/>
      <c r="B100" s="96" t="s">
        <v>1084</v>
      </c>
      <c r="C100" s="525"/>
      <c r="D100" s="505">
        <f>SUM(1.8*0.7)</f>
        <v>1.26</v>
      </c>
      <c r="E100" s="48"/>
      <c r="F100" s="653">
        <f t="shared" si="5"/>
        <v>0</v>
      </c>
      <c r="G100" s="43"/>
      <c r="H100" s="44"/>
      <c r="I100" s="647"/>
      <c r="J100" s="648"/>
      <c r="K100" s="41"/>
      <c r="L100" s="448">
        <f t="shared" si="6"/>
        <v>0</v>
      </c>
    </row>
    <row r="101" spans="1:12" s="15" customFormat="1" hidden="1" x14ac:dyDescent="0.15">
      <c r="A101" s="413"/>
      <c r="B101" s="176" t="s">
        <v>1105</v>
      </c>
      <c r="C101" s="525"/>
      <c r="D101" s="505"/>
      <c r="E101" s="48"/>
      <c r="F101" s="653">
        <f t="shared" si="5"/>
        <v>0</v>
      </c>
      <c r="G101" s="43"/>
      <c r="H101" s="44"/>
      <c r="I101" s="647"/>
      <c r="J101" s="648"/>
      <c r="K101" s="41"/>
      <c r="L101" s="448">
        <f>SUM($F101*K101)</f>
        <v>0</v>
      </c>
    </row>
    <row r="102" spans="1:12" s="15" customFormat="1" hidden="1" x14ac:dyDescent="0.15">
      <c r="A102" s="413"/>
      <c r="B102" s="176" t="s">
        <v>1106</v>
      </c>
      <c r="C102" s="525"/>
      <c r="D102" s="505"/>
      <c r="E102" s="48"/>
      <c r="F102" s="653">
        <f t="shared" si="5"/>
        <v>0</v>
      </c>
      <c r="G102" s="43"/>
      <c r="H102" s="44"/>
      <c r="I102" s="647"/>
      <c r="J102" s="648"/>
      <c r="K102" s="41"/>
      <c r="L102" s="448">
        <f t="shared" si="6"/>
        <v>0</v>
      </c>
    </row>
    <row r="103" spans="1:12" s="15" customFormat="1" hidden="1" x14ac:dyDescent="0.15">
      <c r="A103" s="413"/>
      <c r="B103" s="176" t="s">
        <v>1107</v>
      </c>
      <c r="C103" s="525"/>
      <c r="D103" s="505"/>
      <c r="E103" s="48"/>
      <c r="F103" s="653">
        <f t="shared" si="5"/>
        <v>0</v>
      </c>
      <c r="G103" s="43"/>
      <c r="H103" s="44"/>
      <c r="I103" s="647"/>
      <c r="J103" s="648"/>
      <c r="K103" s="41"/>
      <c r="L103" s="448">
        <f t="shared" si="6"/>
        <v>0</v>
      </c>
    </row>
    <row r="104" spans="1:12" s="15" customFormat="1" hidden="1" x14ac:dyDescent="0.15">
      <c r="A104" s="413"/>
      <c r="B104" s="176" t="s">
        <v>1108</v>
      </c>
      <c r="C104" s="525"/>
      <c r="D104" s="505"/>
      <c r="E104" s="48"/>
      <c r="F104" s="653">
        <f t="shared" si="5"/>
        <v>0</v>
      </c>
      <c r="G104" s="43"/>
      <c r="H104" s="44"/>
      <c r="I104" s="647"/>
      <c r="J104" s="648"/>
      <c r="K104" s="41"/>
      <c r="L104" s="448">
        <f t="shared" si="6"/>
        <v>0</v>
      </c>
    </row>
    <row r="105" spans="1:12" s="15" customFormat="1" x14ac:dyDescent="0.15">
      <c r="A105" s="413"/>
      <c r="B105" s="96" t="s">
        <v>1027</v>
      </c>
      <c r="C105" s="525"/>
      <c r="D105" s="505">
        <v>28.3</v>
      </c>
      <c r="E105" s="48">
        <v>1</v>
      </c>
      <c r="F105" s="653">
        <f>SUM(D105*E105)</f>
        <v>28.3</v>
      </c>
      <c r="G105" s="43" t="s">
        <v>1047</v>
      </c>
      <c r="H105" s="44"/>
      <c r="I105" s="647" t="s">
        <v>9</v>
      </c>
      <c r="J105" s="648" t="s">
        <v>10</v>
      </c>
      <c r="K105" s="41">
        <v>261</v>
      </c>
      <c r="L105" s="448">
        <f>SUM($F105*K105)</f>
        <v>7386.3</v>
      </c>
    </row>
    <row r="106" spans="1:12" s="15" customFormat="1" x14ac:dyDescent="0.15">
      <c r="A106" s="413"/>
      <c r="B106" s="96"/>
      <c r="C106" s="525"/>
      <c r="D106" s="505"/>
      <c r="E106" s="48"/>
      <c r="F106" s="653"/>
      <c r="G106" s="43"/>
      <c r="H106" s="44"/>
      <c r="I106" s="530"/>
      <c r="J106" s="41"/>
      <c r="K106" s="41"/>
      <c r="L106" s="448"/>
    </row>
    <row r="107" spans="1:12" s="15" customFormat="1" x14ac:dyDescent="0.15">
      <c r="A107" s="413"/>
      <c r="B107" s="96" t="s">
        <v>1085</v>
      </c>
      <c r="C107" s="525"/>
      <c r="D107" s="505">
        <f>SUM(D95:D105)</f>
        <v>154.21</v>
      </c>
      <c r="E107" s="649">
        <f>SUBTOTAL(109,E95:E106)</f>
        <v>3</v>
      </c>
      <c r="F107" s="882">
        <f>SUBTOTAL(109,F95:F106)</f>
        <v>150.47</v>
      </c>
      <c r="G107" s="654"/>
      <c r="H107" s="655"/>
      <c r="I107" s="656"/>
      <c r="J107" s="649"/>
      <c r="K107" s="649">
        <f>SUBTOTAL(109,K95:K106)</f>
        <v>783</v>
      </c>
      <c r="L107" s="650">
        <f>SUBTOTAL(109,L95:L106)</f>
        <v>39272.67</v>
      </c>
    </row>
    <row r="108" spans="1:12" s="15" customFormat="1" ht="14.25" thickBot="1" x14ac:dyDescent="0.2">
      <c r="A108" s="439"/>
      <c r="B108" s="100"/>
      <c r="C108" s="528"/>
      <c r="D108" s="506"/>
      <c r="E108" s="80"/>
      <c r="F108" s="520"/>
      <c r="G108" s="78"/>
      <c r="H108" s="79"/>
      <c r="I108" s="533"/>
      <c r="J108" s="441"/>
      <c r="K108" s="441"/>
      <c r="L108" s="442"/>
    </row>
    <row r="109" spans="1:12" s="15" customFormat="1" x14ac:dyDescent="0.15">
      <c r="A109" s="445" t="s">
        <v>1086</v>
      </c>
      <c r="B109" s="90"/>
      <c r="C109" s="524"/>
      <c r="D109" s="507"/>
      <c r="E109" s="37"/>
      <c r="F109" s="646"/>
      <c r="G109" s="89"/>
      <c r="H109" s="323"/>
      <c r="I109" s="34"/>
      <c r="J109" s="35"/>
      <c r="K109" s="35"/>
      <c r="L109" s="518"/>
    </row>
    <row r="110" spans="1:12" s="15" customFormat="1" x14ac:dyDescent="0.15">
      <c r="A110" s="413"/>
      <c r="B110" s="96" t="s">
        <v>1056</v>
      </c>
      <c r="C110" s="525"/>
      <c r="D110" s="505">
        <v>20.57</v>
      </c>
      <c r="E110" s="48">
        <v>1</v>
      </c>
      <c r="F110" s="653">
        <f>SUM(D110*E110)</f>
        <v>20.57</v>
      </c>
      <c r="G110" s="43" t="s">
        <v>1047</v>
      </c>
      <c r="H110" s="44"/>
      <c r="I110" s="647" t="s">
        <v>9</v>
      </c>
      <c r="J110" s="648" t="s">
        <v>10</v>
      </c>
      <c r="K110" s="41">
        <v>261</v>
      </c>
      <c r="L110" s="448">
        <f>SUM($F110*K110)</f>
        <v>5368.77</v>
      </c>
    </row>
    <row r="111" spans="1:12" s="15" customFormat="1" x14ac:dyDescent="0.15">
      <c r="A111" s="413"/>
      <c r="B111" s="96" t="s">
        <v>84</v>
      </c>
      <c r="C111" s="525"/>
      <c r="D111" s="505">
        <v>101.6</v>
      </c>
      <c r="E111" s="48">
        <v>1</v>
      </c>
      <c r="F111" s="653">
        <f>SUM(D111*E111)</f>
        <v>101.6</v>
      </c>
      <c r="G111" s="43" t="s">
        <v>1047</v>
      </c>
      <c r="H111" s="44"/>
      <c r="I111" s="647" t="s">
        <v>9</v>
      </c>
      <c r="J111" s="648" t="s">
        <v>10</v>
      </c>
      <c r="K111" s="41">
        <v>261</v>
      </c>
      <c r="L111" s="448">
        <f>SUM($F111*K111)</f>
        <v>26517.599999999999</v>
      </c>
    </row>
    <row r="112" spans="1:12" s="15" customFormat="1" hidden="1" x14ac:dyDescent="0.15">
      <c r="A112" s="413"/>
      <c r="B112" s="96"/>
      <c r="C112" s="525"/>
      <c r="D112" s="505"/>
      <c r="E112" s="48"/>
      <c r="F112" s="653"/>
      <c r="G112" s="43"/>
      <c r="H112" s="44"/>
      <c r="I112" s="647"/>
      <c r="J112" s="648"/>
      <c r="K112" s="41"/>
      <c r="L112" s="448"/>
    </row>
    <row r="113" spans="1:12" s="15" customFormat="1" ht="12.75" hidden="1" customHeight="1" x14ac:dyDescent="0.15">
      <c r="A113" s="438"/>
      <c r="B113" s="96" t="s">
        <v>1050</v>
      </c>
      <c r="C113" s="525"/>
      <c r="D113" s="505">
        <f>SUM(3.4*0.4)</f>
        <v>1.36</v>
      </c>
      <c r="E113" s="48"/>
      <c r="F113" s="653"/>
      <c r="G113" s="43"/>
      <c r="H113" s="44"/>
      <c r="I113" s="647"/>
      <c r="J113" s="648"/>
      <c r="K113" s="41"/>
      <c r="L113" s="448"/>
    </row>
    <row r="114" spans="1:12" s="15" customFormat="1" hidden="1" x14ac:dyDescent="0.15">
      <c r="A114" s="438"/>
      <c r="B114" s="96" t="s">
        <v>1083</v>
      </c>
      <c r="C114" s="525"/>
      <c r="D114" s="505">
        <f>SUM(1.6*0.7)</f>
        <v>1.1199999999999999</v>
      </c>
      <c r="E114" s="48"/>
      <c r="F114" s="653"/>
      <c r="G114" s="43"/>
      <c r="H114" s="44"/>
      <c r="I114" s="647"/>
      <c r="J114" s="648"/>
      <c r="K114" s="41"/>
      <c r="L114" s="448"/>
    </row>
    <row r="115" spans="1:12" s="15" customFormat="1" hidden="1" x14ac:dyDescent="0.15">
      <c r="A115" s="438"/>
      <c r="B115" s="96" t="s">
        <v>1084</v>
      </c>
      <c r="C115" s="525"/>
      <c r="D115" s="505">
        <f>SUM(1.8*0.7)</f>
        <v>1.26</v>
      </c>
      <c r="E115" s="48"/>
      <c r="F115" s="653"/>
      <c r="G115" s="627"/>
      <c r="H115" s="628"/>
      <c r="I115" s="647"/>
      <c r="J115" s="648"/>
      <c r="K115" s="41"/>
      <c r="L115" s="449"/>
    </row>
    <row r="116" spans="1:12" s="15" customFormat="1" x14ac:dyDescent="0.15">
      <c r="A116" s="438"/>
      <c r="B116" s="96"/>
      <c r="C116" s="525"/>
      <c r="D116" s="505"/>
      <c r="E116" s="48"/>
      <c r="F116" s="653"/>
      <c r="G116" s="43"/>
      <c r="H116" s="44"/>
      <c r="I116" s="647"/>
      <c r="J116" s="648"/>
      <c r="K116" s="41"/>
      <c r="L116" s="449"/>
    </row>
    <row r="117" spans="1:12" s="15" customFormat="1" x14ac:dyDescent="0.15">
      <c r="A117" s="413"/>
      <c r="B117" s="96" t="s">
        <v>1027</v>
      </c>
      <c r="C117" s="525"/>
      <c r="D117" s="505">
        <v>28.3</v>
      </c>
      <c r="E117" s="48">
        <v>1</v>
      </c>
      <c r="F117" s="653">
        <f>SUM(D117*E117)</f>
        <v>28.3</v>
      </c>
      <c r="G117" s="43" t="s">
        <v>1047</v>
      </c>
      <c r="H117" s="44"/>
      <c r="I117" s="647" t="s">
        <v>9</v>
      </c>
      <c r="J117" s="648" t="s">
        <v>10</v>
      </c>
      <c r="K117" s="41">
        <v>261</v>
      </c>
      <c r="L117" s="448">
        <f>SUM($F117*K117)</f>
        <v>7386.3</v>
      </c>
    </row>
    <row r="118" spans="1:12" s="15" customFormat="1" x14ac:dyDescent="0.15">
      <c r="A118" s="413"/>
      <c r="B118" s="96"/>
      <c r="C118" s="525"/>
      <c r="D118" s="505"/>
      <c r="E118" s="48"/>
      <c r="F118" s="653"/>
      <c r="G118" s="43"/>
      <c r="H118" s="44"/>
      <c r="I118" s="535"/>
      <c r="J118" s="443"/>
      <c r="K118" s="443"/>
      <c r="L118" s="449"/>
    </row>
    <row r="119" spans="1:12" s="15" customFormat="1" x14ac:dyDescent="0.15">
      <c r="A119" s="217"/>
      <c r="B119" s="176" t="s">
        <v>1087</v>
      </c>
      <c r="C119" s="820"/>
      <c r="D119" s="195">
        <f>SUM(D110:D117)</f>
        <v>154.21</v>
      </c>
      <c r="E119" s="649">
        <f t="shared" ref="E119" si="7">SUBTOTAL(109,E110:E117)</f>
        <v>3</v>
      </c>
      <c r="F119" s="882">
        <f>SUBTOTAL(109,F110:F117)</f>
        <v>150.47</v>
      </c>
      <c r="G119" s="654"/>
      <c r="H119" s="655"/>
      <c r="I119" s="656"/>
      <c r="J119" s="649"/>
      <c r="K119" s="649">
        <f>SUBTOTAL(109,K110:K117)</f>
        <v>783</v>
      </c>
      <c r="L119" s="650">
        <f>SUBTOTAL(109,L110:L117)</f>
        <v>39272.67</v>
      </c>
    </row>
    <row r="120" spans="1:12" s="15" customFormat="1" ht="14.25" thickBot="1" x14ac:dyDescent="0.2">
      <c r="A120" s="961"/>
      <c r="B120" s="962"/>
      <c r="C120" s="963"/>
      <c r="D120" s="280"/>
      <c r="E120" s="179"/>
      <c r="F120" s="287"/>
      <c r="G120" s="180"/>
      <c r="H120" s="181"/>
      <c r="I120" s="964"/>
      <c r="J120" s="965"/>
      <c r="K120" s="965"/>
      <c r="L120" s="966"/>
    </row>
    <row r="121" spans="1:12" s="15" customFormat="1" x14ac:dyDescent="0.15">
      <c r="A121" s="263" t="s">
        <v>1088</v>
      </c>
      <c r="B121" s="201"/>
      <c r="C121" s="967"/>
      <c r="D121" s="968"/>
      <c r="E121" s="256"/>
      <c r="F121" s="271"/>
      <c r="G121" s="164"/>
      <c r="H121" s="200"/>
      <c r="I121" s="969"/>
      <c r="J121" s="970"/>
      <c r="K121" s="970"/>
      <c r="L121" s="971"/>
    </row>
    <row r="122" spans="1:12" s="15" customFormat="1" x14ac:dyDescent="0.15">
      <c r="A122" s="246"/>
      <c r="B122" s="171" t="s">
        <v>1146</v>
      </c>
      <c r="C122" s="972"/>
      <c r="D122" s="282">
        <v>35.049999999999997</v>
      </c>
      <c r="E122" s="166">
        <v>1</v>
      </c>
      <c r="F122" s="973">
        <v>35.049999999999997</v>
      </c>
      <c r="G122" s="298" t="s">
        <v>24</v>
      </c>
      <c r="H122" s="299"/>
      <c r="I122" s="974" t="s">
        <v>9</v>
      </c>
      <c r="J122" s="975" t="s">
        <v>11</v>
      </c>
      <c r="K122" s="976">
        <v>314</v>
      </c>
      <c r="L122" s="821">
        <f>SUM($F122*K122)</f>
        <v>11005.699999999999</v>
      </c>
    </row>
    <row r="123" spans="1:12" s="15" customFormat="1" x14ac:dyDescent="0.15">
      <c r="A123" s="902"/>
      <c r="B123" s="176" t="s">
        <v>1056</v>
      </c>
      <c r="C123" s="820"/>
      <c r="D123" s="195">
        <v>20.57</v>
      </c>
      <c r="E123" s="86">
        <v>1</v>
      </c>
      <c r="F123" s="883">
        <f>SUM(D123*E123)</f>
        <v>20.57</v>
      </c>
      <c r="G123" s="168" t="s">
        <v>1047</v>
      </c>
      <c r="H123" s="169"/>
      <c r="I123" s="647" t="s">
        <v>9</v>
      </c>
      <c r="J123" s="648" t="s">
        <v>10</v>
      </c>
      <c r="K123" s="183">
        <v>261</v>
      </c>
      <c r="L123" s="821">
        <f>SUM($F123*K123)</f>
        <v>5368.77</v>
      </c>
    </row>
    <row r="124" spans="1:12" s="15" customFormat="1" x14ac:dyDescent="0.15">
      <c r="A124" s="902"/>
      <c r="B124" s="176" t="s">
        <v>84</v>
      </c>
      <c r="C124" s="820"/>
      <c r="D124" s="195">
        <v>91.58</v>
      </c>
      <c r="E124" s="86">
        <v>1</v>
      </c>
      <c r="F124" s="883">
        <f>SUM(D124*E124)</f>
        <v>91.58</v>
      </c>
      <c r="G124" s="168" t="s">
        <v>1047</v>
      </c>
      <c r="H124" s="169"/>
      <c r="I124" s="647" t="s">
        <v>9</v>
      </c>
      <c r="J124" s="648" t="s">
        <v>10</v>
      </c>
      <c r="K124" s="183">
        <v>261</v>
      </c>
      <c r="L124" s="821">
        <f>SUM($F124*K124)</f>
        <v>23902.38</v>
      </c>
    </row>
    <row r="125" spans="1:12" s="15" customFormat="1" hidden="1" x14ac:dyDescent="0.15">
      <c r="A125" s="902"/>
      <c r="B125" s="176"/>
      <c r="C125" s="820"/>
      <c r="D125" s="195"/>
      <c r="E125" s="86"/>
      <c r="F125" s="883"/>
      <c r="G125" s="168"/>
      <c r="H125" s="169"/>
      <c r="I125" s="647"/>
      <c r="J125" s="648"/>
      <c r="K125" s="183"/>
      <c r="L125" s="821"/>
    </row>
    <row r="126" spans="1:12" s="15" customFormat="1" ht="12.75" hidden="1" customHeight="1" x14ac:dyDescent="0.15">
      <c r="A126" s="217"/>
      <c r="B126" s="176" t="s">
        <v>1050</v>
      </c>
      <c r="C126" s="820"/>
      <c r="D126" s="195">
        <f>SUM(3.4*0.4)</f>
        <v>1.36</v>
      </c>
      <c r="E126" s="86"/>
      <c r="F126" s="883"/>
      <c r="G126" s="168"/>
      <c r="H126" s="176"/>
      <c r="I126" s="647"/>
      <c r="J126" s="648"/>
      <c r="K126" s="183"/>
      <c r="L126" s="650"/>
    </row>
    <row r="127" spans="1:12" s="15" customFormat="1" hidden="1" x14ac:dyDescent="0.15">
      <c r="A127" s="217"/>
      <c r="B127" s="176" t="s">
        <v>1083</v>
      </c>
      <c r="C127" s="820"/>
      <c r="D127" s="195">
        <f>SUM(1.6*0.7)</f>
        <v>1.1199999999999999</v>
      </c>
      <c r="E127" s="86"/>
      <c r="F127" s="883"/>
      <c r="G127" s="168"/>
      <c r="H127" s="176"/>
      <c r="I127" s="647"/>
      <c r="J127" s="648"/>
      <c r="K127" s="183"/>
      <c r="L127" s="650"/>
    </row>
    <row r="128" spans="1:12" s="15" customFormat="1" x14ac:dyDescent="0.15">
      <c r="A128" s="217"/>
      <c r="B128" s="176"/>
      <c r="C128" s="820"/>
      <c r="D128" s="195"/>
      <c r="E128" s="86"/>
      <c r="F128" s="883"/>
      <c r="G128" s="168"/>
      <c r="H128" s="176"/>
      <c r="I128" s="647"/>
      <c r="J128" s="648"/>
      <c r="K128" s="183"/>
      <c r="L128" s="650"/>
    </row>
    <row r="129" spans="1:12" s="15" customFormat="1" x14ac:dyDescent="0.15">
      <c r="A129" s="902"/>
      <c r="B129" s="176" t="s">
        <v>1027</v>
      </c>
      <c r="C129" s="820"/>
      <c r="D129" s="195">
        <v>28.3</v>
      </c>
      <c r="E129" s="86">
        <v>1</v>
      </c>
      <c r="F129" s="883">
        <f>SUM(D129*E129)</f>
        <v>28.3</v>
      </c>
      <c r="G129" s="168" t="s">
        <v>1047</v>
      </c>
      <c r="H129" s="176"/>
      <c r="I129" s="647" t="s">
        <v>9</v>
      </c>
      <c r="J129" s="648" t="s">
        <v>10</v>
      </c>
      <c r="K129" s="183">
        <v>261</v>
      </c>
      <c r="L129" s="821">
        <f>SUM($F129*K129)</f>
        <v>7386.3</v>
      </c>
    </row>
    <row r="130" spans="1:12" s="15" customFormat="1" x14ac:dyDescent="0.15">
      <c r="A130" s="438"/>
      <c r="B130" s="96"/>
      <c r="C130" s="525"/>
      <c r="D130" s="505"/>
      <c r="E130" s="48"/>
      <c r="F130" s="653"/>
      <c r="G130" s="43"/>
      <c r="H130" s="96"/>
      <c r="I130" s="535"/>
      <c r="J130" s="443"/>
      <c r="K130" s="443"/>
      <c r="L130" s="449"/>
    </row>
    <row r="131" spans="1:12" s="15" customFormat="1" x14ac:dyDescent="0.15">
      <c r="A131" s="438"/>
      <c r="B131" s="96" t="s">
        <v>1089</v>
      </c>
      <c r="C131" s="525"/>
      <c r="D131" s="505">
        <f>SUM(D122:D129)</f>
        <v>177.98000000000002</v>
      </c>
      <c r="E131" s="48">
        <f>SUM(E122:E130)</f>
        <v>4</v>
      </c>
      <c r="F131" s="653">
        <f>SUM(F122:F130)</f>
        <v>175.5</v>
      </c>
      <c r="G131" s="43"/>
      <c r="H131" s="96"/>
      <c r="I131" s="535"/>
      <c r="J131" s="443"/>
      <c r="K131" s="649">
        <f>SUM(K122:K130)</f>
        <v>1097</v>
      </c>
      <c r="L131" s="650">
        <f>SUM(L122:L130)</f>
        <v>47663.15</v>
      </c>
    </row>
    <row r="132" spans="1:12" s="15" customFormat="1" ht="14.25" thickBot="1" x14ac:dyDescent="0.2">
      <c r="A132" s="439"/>
      <c r="B132" s="100"/>
      <c r="C132" s="528"/>
      <c r="D132" s="506"/>
      <c r="E132" s="80"/>
      <c r="F132" s="520"/>
      <c r="G132" s="78"/>
      <c r="H132" s="100"/>
      <c r="I132" s="536"/>
      <c r="J132" s="446"/>
      <c r="K132" s="446"/>
      <c r="L132" s="450"/>
    </row>
    <row r="133" spans="1:12" x14ac:dyDescent="0.15">
      <c r="G133" s="108"/>
      <c r="H133" s="108"/>
      <c r="I133" s="447"/>
      <c r="J133" s="447"/>
      <c r="K133" s="447"/>
      <c r="L133" s="447"/>
    </row>
    <row r="134" spans="1:12" x14ac:dyDescent="0.15">
      <c r="G134" s="108"/>
      <c r="H134" s="108"/>
      <c r="I134" s="106"/>
      <c r="J134" s="106"/>
      <c r="K134" s="106"/>
      <c r="L134" s="106"/>
    </row>
    <row r="135" spans="1:12" x14ac:dyDescent="0.15">
      <c r="G135" s="108"/>
      <c r="H135" s="108"/>
      <c r="I135" s="106"/>
      <c r="J135" s="106"/>
      <c r="K135" s="106"/>
      <c r="L135" s="106"/>
    </row>
    <row r="136" spans="1:12" x14ac:dyDescent="0.15">
      <c r="G136" s="108"/>
      <c r="H136" s="108"/>
      <c r="I136" s="106"/>
      <c r="J136" s="106"/>
      <c r="K136" s="106"/>
      <c r="L136" s="106"/>
    </row>
    <row r="137" spans="1:12" x14ac:dyDescent="0.15">
      <c r="G137" s="108"/>
      <c r="H137" s="108"/>
      <c r="I137" s="106"/>
      <c r="J137" s="106"/>
      <c r="K137" s="106"/>
      <c r="L137" s="106"/>
    </row>
    <row r="138" spans="1:12" x14ac:dyDescent="0.15">
      <c r="G138" s="108"/>
      <c r="H138" s="108"/>
      <c r="I138" s="106"/>
      <c r="J138" s="106"/>
      <c r="K138" s="106"/>
      <c r="L138" s="106"/>
    </row>
    <row r="139" spans="1:12" x14ac:dyDescent="0.15">
      <c r="G139" s="108"/>
      <c r="H139" s="108"/>
      <c r="I139" s="106"/>
      <c r="J139" s="106"/>
      <c r="K139" s="106"/>
      <c r="L139" s="106"/>
    </row>
    <row r="140" spans="1:12" x14ac:dyDescent="0.15">
      <c r="G140" s="108"/>
      <c r="H140" s="108"/>
      <c r="I140" s="106"/>
      <c r="J140" s="106"/>
      <c r="K140" s="106"/>
      <c r="L140" s="106"/>
    </row>
    <row r="141" spans="1:12" x14ac:dyDescent="0.15">
      <c r="G141" s="108"/>
      <c r="H141" s="108"/>
      <c r="I141" s="106"/>
      <c r="J141" s="106"/>
      <c r="K141" s="106"/>
      <c r="L141" s="106"/>
    </row>
    <row r="142" spans="1:12" x14ac:dyDescent="0.15">
      <c r="G142" s="108"/>
      <c r="H142" s="108"/>
      <c r="I142" s="106"/>
      <c r="J142" s="106"/>
      <c r="K142" s="106"/>
      <c r="L142" s="106"/>
    </row>
    <row r="143" spans="1:12" x14ac:dyDescent="0.15">
      <c r="G143" s="108"/>
      <c r="H143" s="108"/>
      <c r="I143" s="106"/>
      <c r="J143" s="106"/>
      <c r="K143" s="106"/>
      <c r="L143" s="106"/>
    </row>
    <row r="144" spans="1:12" x14ac:dyDescent="0.15">
      <c r="G144" s="108"/>
      <c r="H144" s="108"/>
      <c r="I144" s="106"/>
      <c r="J144" s="106"/>
      <c r="K144" s="106"/>
      <c r="L144" s="106"/>
    </row>
    <row r="145" spans="7:12" x14ac:dyDescent="0.15">
      <c r="G145" s="108"/>
      <c r="H145" s="108"/>
      <c r="I145" s="106"/>
      <c r="J145" s="106"/>
      <c r="K145" s="106"/>
      <c r="L145" s="106"/>
    </row>
    <row r="146" spans="7:12" x14ac:dyDescent="0.15">
      <c r="G146" s="108"/>
      <c r="H146" s="108"/>
      <c r="I146" s="106"/>
      <c r="J146" s="106"/>
      <c r="K146" s="106"/>
      <c r="L146" s="106"/>
    </row>
    <row r="147" spans="7:12" x14ac:dyDescent="0.15">
      <c r="G147" s="108"/>
      <c r="H147" s="108"/>
      <c r="I147" s="106"/>
      <c r="J147" s="106"/>
      <c r="K147" s="106"/>
      <c r="L147" s="106"/>
    </row>
    <row r="148" spans="7:12" x14ac:dyDescent="0.15">
      <c r="G148" s="108"/>
      <c r="H148" s="108"/>
      <c r="I148" s="106"/>
      <c r="J148" s="106"/>
      <c r="K148" s="106"/>
      <c r="L148" s="106"/>
    </row>
    <row r="149" spans="7:12" x14ac:dyDescent="0.15">
      <c r="G149" s="108"/>
      <c r="H149" s="108"/>
      <c r="I149" s="106"/>
      <c r="J149" s="106"/>
      <c r="K149" s="106"/>
      <c r="L149" s="106"/>
    </row>
    <row r="150" spans="7:12" x14ac:dyDescent="0.15">
      <c r="G150" s="108"/>
      <c r="H150" s="108"/>
      <c r="I150" s="106"/>
      <c r="J150" s="106"/>
      <c r="K150" s="106"/>
      <c r="L150" s="106"/>
    </row>
    <row r="151" spans="7:12" x14ac:dyDescent="0.15">
      <c r="G151" s="108"/>
      <c r="H151" s="108"/>
      <c r="I151" s="106"/>
      <c r="J151" s="106"/>
      <c r="K151" s="106"/>
      <c r="L151" s="106"/>
    </row>
    <row r="152" spans="7:12" x14ac:dyDescent="0.15">
      <c r="G152" s="108"/>
      <c r="H152" s="108"/>
      <c r="I152" s="106"/>
      <c r="J152" s="106"/>
      <c r="K152" s="106"/>
      <c r="L152" s="106"/>
    </row>
    <row r="153" spans="7:12" x14ac:dyDescent="0.15">
      <c r="G153" s="108"/>
      <c r="H153" s="108"/>
      <c r="I153" s="106"/>
      <c r="J153" s="106"/>
      <c r="K153" s="106"/>
      <c r="L153" s="106"/>
    </row>
    <row r="154" spans="7:12" x14ac:dyDescent="0.15">
      <c r="G154" s="108"/>
      <c r="H154" s="108"/>
      <c r="I154" s="106"/>
      <c r="J154" s="106"/>
      <c r="K154" s="106"/>
      <c r="L154" s="106"/>
    </row>
    <row r="155" spans="7:12" x14ac:dyDescent="0.15">
      <c r="G155" s="108"/>
      <c r="H155" s="108"/>
      <c r="I155" s="106"/>
      <c r="J155" s="106"/>
      <c r="K155" s="106"/>
      <c r="L155" s="106"/>
    </row>
    <row r="156" spans="7:12" x14ac:dyDescent="0.15">
      <c r="G156" s="108"/>
      <c r="H156" s="108"/>
      <c r="I156" s="106"/>
      <c r="J156" s="106"/>
      <c r="K156" s="106"/>
      <c r="L156" s="106"/>
    </row>
    <row r="157" spans="7:12" x14ac:dyDescent="0.15">
      <c r="G157" s="108"/>
      <c r="H157" s="108"/>
      <c r="I157" s="106"/>
      <c r="J157" s="106"/>
      <c r="K157" s="106"/>
      <c r="L157" s="106"/>
    </row>
    <row r="158" spans="7:12" x14ac:dyDescent="0.15">
      <c r="G158" s="108"/>
      <c r="H158" s="108"/>
      <c r="I158" s="106"/>
      <c r="J158" s="106"/>
      <c r="K158" s="106"/>
      <c r="L158" s="106"/>
    </row>
    <row r="159" spans="7:12" x14ac:dyDescent="0.15">
      <c r="G159" s="108"/>
      <c r="H159" s="108"/>
      <c r="I159" s="106"/>
      <c r="J159" s="106"/>
      <c r="K159" s="106"/>
      <c r="L159" s="106"/>
    </row>
    <row r="160" spans="7:12" x14ac:dyDescent="0.15">
      <c r="G160" s="108"/>
      <c r="H160" s="108"/>
      <c r="I160" s="106"/>
      <c r="J160" s="106"/>
      <c r="K160" s="106"/>
      <c r="L160" s="106"/>
    </row>
    <row r="161" spans="7:12" x14ac:dyDescent="0.15">
      <c r="G161" s="108"/>
      <c r="H161" s="108"/>
      <c r="I161" s="106"/>
      <c r="J161" s="106"/>
      <c r="K161" s="106"/>
      <c r="L161" s="106"/>
    </row>
    <row r="162" spans="7:12" x14ac:dyDescent="0.15">
      <c r="G162" s="108"/>
      <c r="H162" s="108"/>
      <c r="I162" s="106"/>
      <c r="J162" s="106"/>
      <c r="K162" s="106"/>
      <c r="L162" s="106"/>
    </row>
  </sheetData>
  <mergeCells count="7">
    <mergeCell ref="I5:L5"/>
    <mergeCell ref="A5:B6"/>
    <mergeCell ref="A7:B7"/>
    <mergeCell ref="A2:F2"/>
    <mergeCell ref="A4:B4"/>
    <mergeCell ref="D5:F5"/>
    <mergeCell ref="G5:H5"/>
  </mergeCells>
  <phoneticPr fontId="3"/>
  <pageMargins left="0.7" right="0.7" top="0.75" bottom="0.75" header="0.3" footer="0.3"/>
  <pageSetup paperSize="9" scale="68" fitToHeight="0" orientation="portrait" r:id="rId1"/>
  <headerFooter alignWithMargins="0"/>
  <drawing r:id="rId2"/>
  <legacyDrawing r:id="rId3"/>
  <legacyDrawingHF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79E28-070F-4724-AD21-77DE7EAF8251}">
  <sheetPr>
    <tabColor theme="9" tint="0.79998168889431442"/>
    <pageSetUpPr fitToPage="1"/>
  </sheetPr>
  <dimension ref="A1:AU391"/>
  <sheetViews>
    <sheetView zoomScale="106" zoomScaleNormal="106" zoomScaleSheetLayoutView="106" workbookViewId="0">
      <selection activeCell="M7" sqref="M7"/>
    </sheetView>
  </sheetViews>
  <sheetFormatPr defaultRowHeight="13.5" x14ac:dyDescent="0.15"/>
  <cols>
    <col min="1" max="1" width="11.625" style="324" customWidth="1"/>
    <col min="2" max="2" width="30.625" style="4" customWidth="1"/>
    <col min="3" max="3" width="9.5" style="325" customWidth="1"/>
    <col min="4" max="4" width="9.125" style="326" bestFit="1" customWidth="1"/>
    <col min="5" max="5" width="11.375" style="326" bestFit="1" customWidth="1"/>
    <col min="6" max="6" width="12.25" style="326" bestFit="1" customWidth="1"/>
    <col min="7" max="7" width="9.125" style="326" bestFit="1" customWidth="1"/>
    <col min="8" max="8" width="9.125" style="162" bestFit="1" customWidth="1"/>
    <col min="9" max="9" width="11.375" style="162" bestFit="1" customWidth="1"/>
    <col min="10" max="10" width="9" style="162"/>
    <col min="11" max="11" width="11.625" style="162" bestFit="1" customWidth="1"/>
    <col min="12" max="12" width="9" style="4"/>
    <col min="13" max="13" width="11" style="4" customWidth="1"/>
    <col min="14" max="16384" width="9" style="4"/>
  </cols>
  <sheetData>
    <row r="1" spans="1:47" ht="18" customHeight="1" x14ac:dyDescent="0.2">
      <c r="A1" s="1" t="s">
        <v>156</v>
      </c>
      <c r="B1" s="1"/>
      <c r="C1" s="1"/>
      <c r="D1" s="2"/>
      <c r="E1" s="2"/>
      <c r="F1" s="2"/>
      <c r="G1" s="2"/>
      <c r="H1" s="590"/>
      <c r="I1" s="590"/>
      <c r="J1" s="590"/>
      <c r="K1" s="590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47" ht="18" customHeight="1" x14ac:dyDescent="0.2">
      <c r="A2" s="991" t="s">
        <v>1</v>
      </c>
      <c r="B2" s="991"/>
      <c r="C2" s="991"/>
      <c r="D2" s="991"/>
      <c r="E2" s="991"/>
      <c r="F2" s="991"/>
      <c r="G2" s="2"/>
      <c r="H2" s="590"/>
      <c r="I2" s="590"/>
      <c r="J2" s="590"/>
      <c r="K2" s="590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47" x14ac:dyDescent="0.15">
      <c r="J3" s="147"/>
      <c r="K3" s="147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47" ht="26.25" customHeight="1" thickBot="1" x14ac:dyDescent="0.2">
      <c r="A4" s="822" t="s">
        <v>1145</v>
      </c>
      <c r="C4" s="313"/>
      <c r="D4" s="314"/>
      <c r="E4" s="314"/>
      <c r="F4" s="314"/>
      <c r="G4" s="314"/>
      <c r="J4" s="147"/>
      <c r="K4" s="147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47" s="162" customFormat="1" ht="23.25" customHeight="1" x14ac:dyDescent="0.15">
      <c r="A5" s="997" t="s">
        <v>16</v>
      </c>
      <c r="B5" s="998"/>
      <c r="C5" s="1003" t="s">
        <v>17</v>
      </c>
      <c r="D5" s="1004"/>
      <c r="E5" s="1005"/>
      <c r="F5" s="997" t="s">
        <v>18</v>
      </c>
      <c r="G5" s="998"/>
      <c r="H5" s="1006" t="s">
        <v>19</v>
      </c>
      <c r="I5" s="1007"/>
      <c r="J5" s="1007"/>
      <c r="K5" s="1008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147"/>
      <c r="AF5" s="147"/>
      <c r="AG5" s="147"/>
      <c r="AH5" s="147"/>
    </row>
    <row r="6" spans="1:47" s="162" customFormat="1" ht="23.25" customHeight="1" x14ac:dyDescent="0.15">
      <c r="A6" s="999"/>
      <c r="B6" s="1000"/>
      <c r="C6" s="229" t="s">
        <v>21</v>
      </c>
      <c r="D6" s="212" t="s">
        <v>22</v>
      </c>
      <c r="E6" s="227" t="s">
        <v>23</v>
      </c>
      <c r="F6" s="240" t="s">
        <v>24</v>
      </c>
      <c r="G6" s="163" t="s">
        <v>25</v>
      </c>
      <c r="H6" s="165" t="s">
        <v>2</v>
      </c>
      <c r="I6" s="213" t="s">
        <v>26</v>
      </c>
      <c r="J6" s="818" t="s">
        <v>31</v>
      </c>
      <c r="K6" s="163" t="s">
        <v>32</v>
      </c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</row>
    <row r="7" spans="1:47" s="162" customFormat="1" ht="24.75" customHeight="1" thickBot="1" x14ac:dyDescent="0.2">
      <c r="A7" s="1001"/>
      <c r="B7" s="1002"/>
      <c r="C7" s="231"/>
      <c r="D7" s="204">
        <v>3</v>
      </c>
      <c r="E7" s="226">
        <v>183.47</v>
      </c>
      <c r="F7" s="581"/>
      <c r="G7" s="351"/>
      <c r="H7" s="580"/>
      <c r="I7" s="350"/>
      <c r="J7" s="350">
        <f>J13</f>
        <v>1358</v>
      </c>
      <c r="K7" s="823">
        <f>K13</f>
        <v>68982.420000000013</v>
      </c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</row>
    <row r="8" spans="1:47" s="147" customFormat="1" x14ac:dyDescent="0.15">
      <c r="A8" s="217" t="s">
        <v>1145</v>
      </c>
      <c r="B8" s="176"/>
      <c r="C8" s="232"/>
      <c r="D8" s="218"/>
      <c r="E8" s="189"/>
      <c r="F8" s="168"/>
      <c r="G8" s="176"/>
      <c r="H8" s="142"/>
      <c r="I8" s="86"/>
      <c r="J8" s="86"/>
      <c r="K8" s="176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</row>
    <row r="9" spans="1:47" s="147" customFormat="1" x14ac:dyDescent="0.15">
      <c r="A9" s="819"/>
      <c r="B9" s="176" t="s">
        <v>1143</v>
      </c>
      <c r="C9" s="232">
        <v>132.11000000000001</v>
      </c>
      <c r="D9" s="218">
        <v>1</v>
      </c>
      <c r="E9" s="189">
        <f>C9*D9</f>
        <v>132.11000000000001</v>
      </c>
      <c r="F9" s="168" t="s">
        <v>238</v>
      </c>
      <c r="G9" s="176"/>
      <c r="H9" s="922" t="s">
        <v>9</v>
      </c>
      <c r="I9" s="669" t="s">
        <v>10</v>
      </c>
      <c r="J9" s="86">
        <v>261</v>
      </c>
      <c r="K9" s="219">
        <f>SUM($J9*E9)</f>
        <v>34480.710000000006</v>
      </c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</row>
    <row r="10" spans="1:47" s="147" customFormat="1" x14ac:dyDescent="0.15">
      <c r="A10" s="819"/>
      <c r="B10" s="176" t="s">
        <v>1144</v>
      </c>
      <c r="C10" s="232">
        <v>14.67</v>
      </c>
      <c r="D10" s="218">
        <v>1</v>
      </c>
      <c r="E10" s="189">
        <f t="shared" ref="E10:E11" si="0">C10*D10</f>
        <v>14.67</v>
      </c>
      <c r="F10" s="168" t="s">
        <v>238</v>
      </c>
      <c r="G10" s="176"/>
      <c r="H10" s="922" t="s">
        <v>9</v>
      </c>
      <c r="I10" s="669" t="s">
        <v>10</v>
      </c>
      <c r="J10" s="86">
        <v>261</v>
      </c>
      <c r="K10" s="219">
        <f>SUM($J10*E10)</f>
        <v>3828.87</v>
      </c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</row>
    <row r="11" spans="1:47" s="147" customFormat="1" x14ac:dyDescent="0.15">
      <c r="A11" s="819"/>
      <c r="B11" s="176" t="s">
        <v>109</v>
      </c>
      <c r="C11" s="232">
        <v>36.69</v>
      </c>
      <c r="D11" s="218">
        <v>1</v>
      </c>
      <c r="E11" s="189">
        <f t="shared" si="0"/>
        <v>36.69</v>
      </c>
      <c r="F11" s="168" t="s">
        <v>238</v>
      </c>
      <c r="G11" s="176"/>
      <c r="H11" s="922" t="s">
        <v>13</v>
      </c>
      <c r="I11" s="669" t="s">
        <v>14</v>
      </c>
      <c r="J11" s="86">
        <v>836</v>
      </c>
      <c r="K11" s="219">
        <f>SUM($J11*E11)</f>
        <v>30672.839999999997</v>
      </c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</row>
    <row r="12" spans="1:47" s="147" customFormat="1" x14ac:dyDescent="0.15">
      <c r="A12" s="819"/>
      <c r="B12" s="176"/>
      <c r="C12" s="232"/>
      <c r="D12" s="218"/>
      <c r="E12" s="189"/>
      <c r="F12" s="168"/>
      <c r="G12" s="176"/>
      <c r="H12" s="591"/>
      <c r="I12" s="592"/>
      <c r="J12" s="86"/>
      <c r="K12" s="21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</row>
    <row r="13" spans="1:47" s="147" customFormat="1" x14ac:dyDescent="0.15">
      <c r="A13" s="819" t="s">
        <v>33</v>
      </c>
      <c r="B13" s="176"/>
      <c r="C13" s="232">
        <f>SUM(C9:C11)</f>
        <v>183.47</v>
      </c>
      <c r="D13" s="218">
        <f>SUM(D9:D11)</f>
        <v>3</v>
      </c>
      <c r="E13" s="189">
        <f>SUM(E9:E11)</f>
        <v>183.47</v>
      </c>
      <c r="F13" s="168"/>
      <c r="G13" s="176"/>
      <c r="H13" s="591"/>
      <c r="I13" s="592"/>
      <c r="J13" s="86">
        <f>SUM(J9:J11)</f>
        <v>1358</v>
      </c>
      <c r="K13" s="219">
        <f>SUM(K9:K11)</f>
        <v>68982.420000000013</v>
      </c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</row>
    <row r="14" spans="1:47" s="162" customFormat="1" x14ac:dyDescent="0.15">
      <c r="A14" s="276"/>
      <c r="B14" s="277"/>
      <c r="C14" s="278"/>
      <c r="D14" s="279"/>
      <c r="E14" s="279"/>
      <c r="F14" s="211"/>
      <c r="G14" s="211"/>
      <c r="H14" s="209"/>
      <c r="I14" s="209"/>
      <c r="J14" s="209"/>
      <c r="K14" s="209"/>
      <c r="L14" s="209"/>
      <c r="M14" s="209"/>
      <c r="N14" s="209"/>
      <c r="O14" s="209"/>
      <c r="P14" s="209"/>
    </row>
    <row r="15" spans="1:47" s="162" customFormat="1" x14ac:dyDescent="0.15">
      <c r="A15" s="276"/>
      <c r="B15" s="277"/>
      <c r="C15" s="278"/>
      <c r="D15" s="279"/>
      <c r="E15" s="279"/>
      <c r="F15" s="211"/>
      <c r="G15" s="211"/>
      <c r="H15" s="209"/>
      <c r="I15" s="209"/>
      <c r="J15" s="209"/>
      <c r="K15" s="209"/>
      <c r="L15" s="209"/>
      <c r="M15" s="209"/>
      <c r="N15" s="209"/>
      <c r="O15" s="209"/>
      <c r="P15" s="209"/>
    </row>
    <row r="16" spans="1:47" s="162" customFormat="1" x14ac:dyDescent="0.15">
      <c r="A16" s="276"/>
      <c r="B16" s="277"/>
      <c r="C16" s="278"/>
      <c r="D16" s="279"/>
      <c r="E16" s="279"/>
      <c r="F16" s="211"/>
      <c r="G16" s="211"/>
      <c r="H16" s="209"/>
      <c r="I16" s="209"/>
      <c r="J16" s="209"/>
      <c r="K16" s="209"/>
      <c r="L16" s="209"/>
      <c r="M16" s="209"/>
      <c r="N16" s="209"/>
      <c r="O16" s="209"/>
      <c r="P16" s="209"/>
    </row>
    <row r="17" spans="1:46" s="162" customFormat="1" x14ac:dyDescent="0.15">
      <c r="A17" s="276"/>
      <c r="B17" s="277"/>
      <c r="C17" s="278"/>
      <c r="D17" s="279"/>
      <c r="E17" s="279"/>
      <c r="F17" s="279"/>
      <c r="G17" s="279"/>
      <c r="H17" s="209"/>
      <c r="I17" s="209"/>
      <c r="J17" s="209"/>
      <c r="K17" s="209"/>
      <c r="L17" s="209"/>
      <c r="M17" s="209"/>
      <c r="N17" s="209"/>
      <c r="O17" s="209"/>
      <c r="P17" s="209"/>
    </row>
    <row r="18" spans="1:46" s="162" customFormat="1" x14ac:dyDescent="0.15">
      <c r="A18" s="276"/>
      <c r="B18" s="277"/>
      <c r="C18" s="278"/>
      <c r="D18" s="279"/>
      <c r="E18" s="279"/>
      <c r="F18" s="279"/>
      <c r="G18" s="279"/>
      <c r="H18" s="209"/>
      <c r="I18" s="209"/>
      <c r="J18" s="209"/>
      <c r="K18" s="209"/>
      <c r="L18" s="209"/>
      <c r="M18" s="209"/>
      <c r="N18" s="209"/>
      <c r="O18" s="209"/>
      <c r="P18" s="209"/>
    </row>
    <row r="19" spans="1:46" s="162" customFormat="1" x14ac:dyDescent="0.15">
      <c r="A19" s="276"/>
      <c r="B19" s="277"/>
      <c r="C19" s="278"/>
      <c r="D19" s="279"/>
      <c r="E19" s="279"/>
      <c r="F19" s="279"/>
      <c r="G19" s="279"/>
      <c r="H19" s="209"/>
      <c r="I19" s="209"/>
      <c r="J19" s="209"/>
      <c r="K19" s="209"/>
      <c r="L19" s="209"/>
      <c r="M19" s="209"/>
      <c r="N19" s="209"/>
      <c r="O19" s="209"/>
      <c r="P19" s="209"/>
    </row>
    <row r="20" spans="1:46" s="162" customFormat="1" x14ac:dyDescent="0.15">
      <c r="A20" s="276"/>
      <c r="B20" s="277"/>
      <c r="C20" s="278"/>
      <c r="D20" s="279"/>
      <c r="E20" s="279"/>
      <c r="F20" s="279"/>
      <c r="G20" s="279"/>
      <c r="H20" s="209"/>
      <c r="I20" s="209"/>
      <c r="J20" s="209"/>
      <c r="K20" s="209"/>
      <c r="L20" s="209"/>
      <c r="M20" s="209"/>
      <c r="N20" s="209"/>
      <c r="O20" s="209"/>
      <c r="P20" s="209"/>
    </row>
    <row r="21" spans="1:46" s="162" customFormat="1" x14ac:dyDescent="0.15">
      <c r="A21" s="276"/>
      <c r="B21" s="277"/>
      <c r="C21" s="278"/>
      <c r="D21" s="279"/>
      <c r="E21" s="279"/>
      <c r="F21" s="279"/>
      <c r="G21" s="279"/>
      <c r="H21" s="209"/>
      <c r="I21" s="209"/>
      <c r="J21" s="209"/>
      <c r="K21" s="209"/>
      <c r="L21" s="209"/>
      <c r="M21" s="209"/>
      <c r="N21" s="209"/>
      <c r="O21" s="209"/>
      <c r="P21" s="209"/>
    </row>
    <row r="22" spans="1:46" s="162" customFormat="1" x14ac:dyDescent="0.15">
      <c r="A22" s="276"/>
      <c r="B22" s="277"/>
      <c r="C22" s="278"/>
      <c r="D22" s="279"/>
      <c r="E22" s="279"/>
      <c r="F22" s="279"/>
      <c r="G22" s="279"/>
      <c r="H22" s="209"/>
      <c r="I22" s="209"/>
      <c r="J22" s="209"/>
      <c r="K22" s="209"/>
      <c r="L22" s="209"/>
      <c r="M22" s="209"/>
      <c r="N22" s="209"/>
      <c r="O22" s="209"/>
      <c r="P22" s="209"/>
    </row>
    <row r="23" spans="1:46" s="162" customFormat="1" x14ac:dyDescent="0.15">
      <c r="A23" s="276"/>
      <c r="B23" s="277"/>
      <c r="C23" s="278"/>
      <c r="D23" s="279"/>
      <c r="E23" s="279"/>
      <c r="F23" s="279"/>
      <c r="G23" s="279"/>
      <c r="H23" s="209"/>
      <c r="I23" s="209"/>
      <c r="J23" s="209"/>
      <c r="K23" s="209"/>
      <c r="L23" s="209"/>
      <c r="M23" s="209"/>
      <c r="N23" s="209"/>
      <c r="O23" s="209"/>
      <c r="P23" s="209"/>
    </row>
    <row r="24" spans="1:46" s="162" customFormat="1" x14ac:dyDescent="0.15">
      <c r="A24" s="276"/>
      <c r="B24" s="277"/>
      <c r="C24" s="278"/>
      <c r="D24" s="279"/>
      <c r="E24" s="279"/>
      <c r="F24" s="279"/>
      <c r="G24" s="279"/>
      <c r="H24" s="209"/>
      <c r="I24" s="209"/>
      <c r="J24" s="209"/>
      <c r="K24" s="209"/>
      <c r="L24" s="209"/>
      <c r="M24" s="209"/>
      <c r="N24" s="209"/>
      <c r="O24" s="209"/>
      <c r="P24" s="209"/>
    </row>
    <row r="25" spans="1:46" s="162" customFormat="1" x14ac:dyDescent="0.15">
      <c r="A25" s="276"/>
      <c r="B25" s="277"/>
      <c r="C25" s="278"/>
      <c r="D25" s="279"/>
      <c r="E25" s="279"/>
      <c r="F25" s="279"/>
      <c r="G25" s="279"/>
      <c r="H25" s="209"/>
      <c r="I25" s="209"/>
      <c r="J25" s="209"/>
      <c r="K25" s="209"/>
      <c r="L25" s="209"/>
      <c r="M25" s="209"/>
      <c r="N25" s="209"/>
      <c r="O25" s="209"/>
      <c r="P25" s="209"/>
    </row>
    <row r="26" spans="1:46" s="162" customFormat="1" x14ac:dyDescent="0.15">
      <c r="A26" s="276"/>
      <c r="B26" s="277"/>
      <c r="C26" s="278"/>
      <c r="D26" s="279"/>
      <c r="E26" s="279"/>
      <c r="F26" s="279"/>
      <c r="G26" s="279"/>
      <c r="H26" s="209"/>
      <c r="I26" s="209"/>
      <c r="J26" s="209"/>
      <c r="K26" s="209"/>
      <c r="L26" s="209"/>
      <c r="M26" s="209"/>
      <c r="N26" s="209"/>
      <c r="O26" s="209"/>
      <c r="P26" s="209"/>
    </row>
    <row r="27" spans="1:46" s="162" customFormat="1" x14ac:dyDescent="0.15">
      <c r="A27" s="276"/>
      <c r="B27" s="277"/>
      <c r="C27" s="278"/>
      <c r="D27" s="279"/>
      <c r="E27" s="279"/>
      <c r="F27" s="279"/>
      <c r="G27" s="279"/>
      <c r="H27" s="209"/>
      <c r="I27" s="209"/>
      <c r="J27" s="209"/>
      <c r="K27" s="209"/>
      <c r="L27" s="209"/>
      <c r="M27" s="209"/>
      <c r="N27" s="209"/>
      <c r="O27" s="209"/>
      <c r="P27" s="209"/>
    </row>
    <row r="28" spans="1:46" s="162" customFormat="1" x14ac:dyDescent="0.15">
      <c r="A28" s="276"/>
      <c r="B28" s="277"/>
      <c r="C28" s="278"/>
      <c r="D28" s="279"/>
      <c r="E28" s="279"/>
      <c r="F28" s="279"/>
      <c r="G28" s="279"/>
      <c r="H28" s="209"/>
      <c r="I28" s="209"/>
      <c r="J28" s="209"/>
      <c r="K28" s="209"/>
      <c r="L28" s="209"/>
      <c r="M28" s="209"/>
      <c r="N28" s="209"/>
      <c r="O28" s="209"/>
      <c r="P28" s="209"/>
    </row>
    <row r="29" spans="1:46" s="162" customFormat="1" x14ac:dyDescent="0.15">
      <c r="A29" s="276"/>
      <c r="B29" s="277"/>
      <c r="C29" s="278"/>
      <c r="D29" s="279"/>
      <c r="E29" s="279"/>
      <c r="F29" s="279"/>
      <c r="G29" s="279"/>
      <c r="H29" s="209"/>
      <c r="I29" s="209"/>
      <c r="J29" s="209"/>
      <c r="K29" s="209"/>
      <c r="L29" s="209"/>
      <c r="M29" s="209"/>
      <c r="N29" s="209"/>
      <c r="O29" s="209"/>
      <c r="P29" s="209"/>
    </row>
    <row r="30" spans="1:46" s="162" customFormat="1" x14ac:dyDescent="0.15">
      <c r="A30" s="276"/>
      <c r="B30" s="277"/>
      <c r="C30" s="278"/>
      <c r="D30" s="279"/>
      <c r="E30" s="279"/>
      <c r="F30" s="279"/>
      <c r="G30" s="27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</row>
    <row r="31" spans="1:46" s="162" customFormat="1" x14ac:dyDescent="0.15">
      <c r="A31" s="276"/>
      <c r="B31" s="277"/>
      <c r="C31" s="278"/>
      <c r="D31" s="279"/>
      <c r="E31" s="279"/>
      <c r="F31" s="279"/>
      <c r="G31" s="27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</row>
    <row r="32" spans="1:46" s="162" customFormat="1" x14ac:dyDescent="0.15">
      <c r="A32" s="276"/>
      <c r="B32" s="277"/>
      <c r="C32" s="278"/>
      <c r="D32" s="279"/>
      <c r="E32" s="279"/>
      <c r="F32" s="279"/>
      <c r="G32" s="27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</row>
    <row r="33" spans="1:46" s="162" customFormat="1" x14ac:dyDescent="0.15">
      <c r="A33" s="276"/>
      <c r="B33" s="277"/>
      <c r="C33" s="278"/>
      <c r="D33" s="279"/>
      <c r="E33" s="279"/>
      <c r="F33" s="279"/>
      <c r="G33" s="27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</row>
    <row r="34" spans="1:46" s="162" customFormat="1" x14ac:dyDescent="0.15">
      <c r="A34" s="276"/>
      <c r="B34" s="277"/>
      <c r="C34" s="278"/>
      <c r="D34" s="279"/>
      <c r="E34" s="279"/>
      <c r="F34" s="279"/>
      <c r="G34" s="27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</row>
    <row r="35" spans="1:46" s="162" customFormat="1" x14ac:dyDescent="0.15">
      <c r="A35" s="276"/>
      <c r="B35" s="277"/>
      <c r="C35" s="278"/>
      <c r="D35" s="279"/>
      <c r="E35" s="279"/>
      <c r="F35" s="279"/>
      <c r="G35" s="27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</row>
    <row r="36" spans="1:46" s="162" customFormat="1" x14ac:dyDescent="0.15">
      <c r="A36" s="276"/>
      <c r="B36" s="277"/>
      <c r="C36" s="278"/>
      <c r="D36" s="279"/>
      <c r="E36" s="279"/>
      <c r="F36" s="279"/>
      <c r="G36" s="27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</row>
    <row r="37" spans="1:46" s="162" customFormat="1" x14ac:dyDescent="0.15">
      <c r="A37" s="276"/>
      <c r="B37" s="277"/>
      <c r="C37" s="278"/>
      <c r="D37" s="279"/>
      <c r="E37" s="279"/>
      <c r="F37" s="279"/>
      <c r="G37" s="27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</row>
    <row r="38" spans="1:46" s="162" customFormat="1" x14ac:dyDescent="0.15">
      <c r="A38" s="276"/>
      <c r="B38" s="277"/>
      <c r="C38" s="278"/>
      <c r="D38" s="279"/>
      <c r="E38" s="279"/>
      <c r="F38" s="279"/>
      <c r="G38" s="27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</row>
    <row r="39" spans="1:46" s="162" customFormat="1" x14ac:dyDescent="0.15">
      <c r="A39" s="276"/>
      <c r="B39" s="277"/>
      <c r="C39" s="278"/>
      <c r="D39" s="279"/>
      <c r="E39" s="279"/>
      <c r="F39" s="279"/>
      <c r="G39" s="27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</row>
    <row r="40" spans="1:46" s="162" customFormat="1" x14ac:dyDescent="0.15">
      <c r="A40" s="276"/>
      <c r="B40" s="277"/>
      <c r="C40" s="278"/>
      <c r="D40" s="279"/>
      <c r="E40" s="279"/>
      <c r="F40" s="279"/>
      <c r="G40" s="27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</row>
    <row r="41" spans="1:46" s="162" customFormat="1" x14ac:dyDescent="0.15">
      <c r="A41" s="276"/>
      <c r="B41" s="277"/>
      <c r="C41" s="278"/>
      <c r="D41" s="279"/>
      <c r="E41" s="279"/>
      <c r="F41" s="279"/>
      <c r="G41" s="27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</row>
    <row r="42" spans="1:46" s="162" customFormat="1" x14ac:dyDescent="0.15">
      <c r="A42" s="276"/>
      <c r="B42" s="277"/>
      <c r="C42" s="278"/>
      <c r="D42" s="279"/>
      <c r="E42" s="279"/>
      <c r="F42" s="279"/>
      <c r="G42" s="27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</row>
    <row r="43" spans="1:46" s="162" customFormat="1" x14ac:dyDescent="0.15">
      <c r="A43" s="276"/>
      <c r="B43" s="277"/>
      <c r="C43" s="278"/>
      <c r="D43" s="279"/>
      <c r="E43" s="279"/>
      <c r="F43" s="279"/>
      <c r="G43" s="27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</row>
    <row r="44" spans="1:46" s="162" customFormat="1" x14ac:dyDescent="0.15">
      <c r="A44" s="276"/>
      <c r="B44" s="277"/>
      <c r="C44" s="278"/>
      <c r="D44" s="279"/>
      <c r="E44" s="279"/>
      <c r="F44" s="279"/>
      <c r="G44" s="27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</row>
    <row r="45" spans="1:46" s="162" customFormat="1" x14ac:dyDescent="0.15">
      <c r="A45" s="276"/>
      <c r="B45" s="277"/>
      <c r="C45" s="278"/>
      <c r="D45" s="279"/>
      <c r="E45" s="279"/>
      <c r="F45" s="279"/>
      <c r="G45" s="27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</row>
    <row r="46" spans="1:46" s="162" customFormat="1" x14ac:dyDescent="0.15">
      <c r="A46" s="276"/>
      <c r="B46" s="277"/>
      <c r="C46" s="278"/>
      <c r="D46" s="279"/>
      <c r="E46" s="279"/>
      <c r="F46" s="279"/>
      <c r="G46" s="27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</row>
    <row r="47" spans="1:46" s="162" customFormat="1" x14ac:dyDescent="0.15">
      <c r="A47" s="276"/>
      <c r="B47" s="277"/>
      <c r="C47" s="278"/>
      <c r="D47" s="279"/>
      <c r="E47" s="279"/>
      <c r="F47" s="279"/>
      <c r="G47" s="27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</row>
    <row r="48" spans="1:46" s="162" customFormat="1" x14ac:dyDescent="0.15">
      <c r="A48" s="276"/>
      <c r="B48" s="277"/>
      <c r="C48" s="278"/>
      <c r="D48" s="279"/>
      <c r="E48" s="279"/>
      <c r="F48" s="279"/>
      <c r="G48" s="27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</row>
    <row r="49" spans="1:46" s="162" customFormat="1" x14ac:dyDescent="0.15">
      <c r="A49" s="276"/>
      <c r="B49" s="277"/>
      <c r="C49" s="278"/>
      <c r="D49" s="279"/>
      <c r="E49" s="279"/>
      <c r="F49" s="279"/>
      <c r="G49" s="27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</row>
    <row r="50" spans="1:46" s="162" customFormat="1" x14ac:dyDescent="0.15">
      <c r="A50" s="276"/>
      <c r="B50" s="277"/>
      <c r="C50" s="278"/>
      <c r="D50" s="279"/>
      <c r="E50" s="279"/>
      <c r="F50" s="279"/>
      <c r="G50" s="27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</row>
    <row r="51" spans="1:46" s="162" customFormat="1" x14ac:dyDescent="0.15">
      <c r="A51" s="276"/>
      <c r="B51" s="277"/>
      <c r="C51" s="278"/>
      <c r="D51" s="279"/>
      <c r="E51" s="279"/>
      <c r="F51" s="279"/>
      <c r="G51" s="27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</row>
    <row r="52" spans="1:46" s="162" customFormat="1" x14ac:dyDescent="0.15">
      <c r="A52" s="276"/>
      <c r="B52" s="277"/>
      <c r="C52" s="278"/>
      <c r="D52" s="279"/>
      <c r="E52" s="279"/>
      <c r="F52" s="279"/>
      <c r="G52" s="27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</row>
    <row r="53" spans="1:46" s="162" customFormat="1" x14ac:dyDescent="0.15">
      <c r="A53" s="276"/>
      <c r="B53" s="277"/>
      <c r="C53" s="278"/>
      <c r="D53" s="279"/>
      <c r="E53" s="279"/>
      <c r="F53" s="279"/>
      <c r="G53" s="27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</row>
    <row r="54" spans="1:46" s="162" customFormat="1" x14ac:dyDescent="0.15">
      <c r="A54" s="276"/>
      <c r="B54" s="277"/>
      <c r="C54" s="278"/>
      <c r="D54" s="279"/>
      <c r="E54" s="279"/>
      <c r="F54" s="279"/>
      <c r="G54" s="27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</row>
    <row r="55" spans="1:46" s="162" customFormat="1" x14ac:dyDescent="0.15">
      <c r="A55" s="276"/>
      <c r="B55" s="277"/>
      <c r="C55" s="278"/>
      <c r="D55" s="279"/>
      <c r="E55" s="279"/>
      <c r="F55" s="279"/>
      <c r="G55" s="27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</row>
    <row r="56" spans="1:46" s="162" customFormat="1" x14ac:dyDescent="0.15">
      <c r="A56" s="276"/>
      <c r="B56" s="277"/>
      <c r="C56" s="278"/>
      <c r="D56" s="279"/>
      <c r="E56" s="279"/>
      <c r="F56" s="279"/>
      <c r="G56" s="27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</row>
    <row r="57" spans="1:46" s="162" customFormat="1" x14ac:dyDescent="0.15">
      <c r="A57" s="276"/>
      <c r="B57" s="277"/>
      <c r="C57" s="278"/>
      <c r="D57" s="279"/>
      <c r="E57" s="279"/>
      <c r="F57" s="279"/>
      <c r="G57" s="27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</row>
    <row r="58" spans="1:46" s="162" customFormat="1" x14ac:dyDescent="0.15">
      <c r="A58" s="276"/>
      <c r="B58" s="277"/>
      <c r="C58" s="278"/>
      <c r="D58" s="279"/>
      <c r="E58" s="279"/>
      <c r="F58" s="279"/>
      <c r="G58" s="27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</row>
    <row r="59" spans="1:46" s="162" customFormat="1" x14ac:dyDescent="0.15">
      <c r="A59" s="276"/>
      <c r="B59" s="277"/>
      <c r="C59" s="278"/>
      <c r="D59" s="279"/>
      <c r="E59" s="279"/>
      <c r="F59" s="279"/>
      <c r="G59" s="27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</row>
    <row r="60" spans="1:46" s="162" customFormat="1" x14ac:dyDescent="0.15">
      <c r="A60" s="276"/>
      <c r="B60" s="277"/>
      <c r="C60" s="278"/>
      <c r="D60" s="279"/>
      <c r="E60" s="279"/>
      <c r="F60" s="279"/>
      <c r="G60" s="27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</row>
    <row r="61" spans="1:46" s="162" customFormat="1" x14ac:dyDescent="0.15">
      <c r="A61" s="276"/>
      <c r="B61" s="277"/>
      <c r="C61" s="278"/>
      <c r="D61" s="279"/>
      <c r="E61" s="279"/>
      <c r="F61" s="279"/>
      <c r="G61" s="27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</row>
    <row r="62" spans="1:46" s="162" customFormat="1" x14ac:dyDescent="0.15">
      <c r="A62" s="276"/>
      <c r="B62" s="277"/>
      <c r="C62" s="278"/>
      <c r="D62" s="279"/>
      <c r="E62" s="279"/>
      <c r="F62" s="279"/>
      <c r="G62" s="27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</row>
    <row r="63" spans="1:46" s="162" customFormat="1" x14ac:dyDescent="0.15">
      <c r="A63" s="276"/>
      <c r="B63" s="277"/>
      <c r="C63" s="278"/>
      <c r="D63" s="279"/>
      <c r="E63" s="279"/>
      <c r="F63" s="279"/>
      <c r="G63" s="27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</row>
    <row r="64" spans="1:46" s="162" customFormat="1" x14ac:dyDescent="0.15">
      <c r="A64" s="276"/>
      <c r="B64" s="277"/>
      <c r="C64" s="278"/>
      <c r="D64" s="279"/>
      <c r="E64" s="279"/>
      <c r="F64" s="279"/>
      <c r="G64" s="27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</row>
    <row r="65" spans="1:46" s="162" customFormat="1" x14ac:dyDescent="0.15">
      <c r="A65" s="276"/>
      <c r="B65" s="277"/>
      <c r="C65" s="278"/>
      <c r="D65" s="279"/>
      <c r="E65" s="279"/>
      <c r="F65" s="279"/>
      <c r="G65" s="27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</row>
    <row r="66" spans="1:46" s="162" customFormat="1" x14ac:dyDescent="0.15">
      <c r="A66" s="276"/>
      <c r="B66" s="277"/>
      <c r="C66" s="278"/>
      <c r="D66" s="279"/>
      <c r="E66" s="279"/>
      <c r="F66" s="279"/>
      <c r="G66" s="27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</row>
    <row r="67" spans="1:46" s="162" customFormat="1" x14ac:dyDescent="0.15">
      <c r="A67" s="276"/>
      <c r="B67" s="277"/>
      <c r="C67" s="278"/>
      <c r="D67" s="279"/>
      <c r="E67" s="279"/>
      <c r="F67" s="279"/>
      <c r="G67" s="27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</row>
    <row r="68" spans="1:46" s="162" customFormat="1" x14ac:dyDescent="0.15">
      <c r="A68" s="276"/>
      <c r="B68" s="277"/>
      <c r="C68" s="278"/>
      <c r="D68" s="279"/>
      <c r="E68" s="279"/>
      <c r="F68" s="279"/>
      <c r="G68" s="27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</row>
    <row r="69" spans="1:46" s="162" customFormat="1" x14ac:dyDescent="0.15">
      <c r="A69" s="276"/>
      <c r="B69" s="277"/>
      <c r="C69" s="278"/>
      <c r="D69" s="279"/>
      <c r="E69" s="279"/>
      <c r="F69" s="279"/>
      <c r="G69" s="27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</row>
    <row r="70" spans="1:46" s="162" customFormat="1" x14ac:dyDescent="0.15">
      <c r="A70" s="276"/>
      <c r="B70" s="277"/>
      <c r="C70" s="278"/>
      <c r="D70" s="279"/>
      <c r="E70" s="279"/>
      <c r="F70" s="279"/>
      <c r="G70" s="27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</row>
    <row r="71" spans="1:46" s="162" customFormat="1" x14ac:dyDescent="0.15">
      <c r="A71" s="276"/>
      <c r="B71" s="277"/>
      <c r="C71" s="278"/>
      <c r="D71" s="279"/>
      <c r="E71" s="279"/>
      <c r="F71" s="279"/>
      <c r="G71" s="27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</row>
    <row r="72" spans="1:46" s="162" customFormat="1" x14ac:dyDescent="0.15">
      <c r="A72" s="276"/>
      <c r="B72" s="277"/>
      <c r="C72" s="278"/>
      <c r="D72" s="279"/>
      <c r="E72" s="279"/>
      <c r="F72" s="279"/>
      <c r="G72" s="27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</row>
    <row r="73" spans="1:46" s="162" customFormat="1" x14ac:dyDescent="0.15">
      <c r="A73" s="276"/>
      <c r="B73" s="277"/>
      <c r="C73" s="278"/>
      <c r="D73" s="279"/>
      <c r="E73" s="279"/>
      <c r="F73" s="279"/>
      <c r="G73" s="27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</row>
    <row r="74" spans="1:46" s="162" customFormat="1" x14ac:dyDescent="0.15">
      <c r="A74" s="276"/>
      <c r="B74" s="277"/>
      <c r="C74" s="278"/>
      <c r="D74" s="279"/>
      <c r="E74" s="279"/>
      <c r="F74" s="279"/>
      <c r="G74" s="27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</row>
    <row r="75" spans="1:46" s="162" customFormat="1" x14ac:dyDescent="0.15">
      <c r="A75" s="276"/>
      <c r="B75" s="277"/>
      <c r="C75" s="278"/>
      <c r="D75" s="279"/>
      <c r="E75" s="279"/>
      <c r="F75" s="279"/>
      <c r="G75" s="27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</row>
    <row r="76" spans="1:46" s="162" customFormat="1" x14ac:dyDescent="0.15">
      <c r="A76" s="276"/>
      <c r="B76" s="277"/>
      <c r="C76" s="278"/>
      <c r="D76" s="279"/>
      <c r="E76" s="279"/>
      <c r="F76" s="279"/>
      <c r="G76" s="27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</row>
    <row r="77" spans="1:46" s="162" customFormat="1" x14ac:dyDescent="0.15">
      <c r="A77" s="276"/>
      <c r="B77" s="277"/>
      <c r="C77" s="278"/>
      <c r="D77" s="279"/>
      <c r="E77" s="279"/>
      <c r="F77" s="279"/>
      <c r="G77" s="27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</row>
    <row r="78" spans="1:46" s="162" customFormat="1" x14ac:dyDescent="0.15">
      <c r="A78" s="276"/>
      <c r="B78" s="277"/>
      <c r="C78" s="278"/>
      <c r="D78" s="279"/>
      <c r="E78" s="279"/>
      <c r="F78" s="279"/>
      <c r="G78" s="27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</row>
    <row r="79" spans="1:46" s="162" customFormat="1" x14ac:dyDescent="0.15">
      <c r="A79" s="276"/>
      <c r="B79" s="277"/>
      <c r="C79" s="278"/>
      <c r="D79" s="279"/>
      <c r="E79" s="279"/>
      <c r="F79" s="279"/>
      <c r="G79" s="27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</row>
    <row r="80" spans="1:46" s="162" customFormat="1" x14ac:dyDescent="0.15">
      <c r="A80" s="276"/>
      <c r="B80" s="277"/>
      <c r="C80" s="278"/>
      <c r="D80" s="279"/>
      <c r="E80" s="279"/>
      <c r="F80" s="279"/>
      <c r="G80" s="27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</row>
    <row r="81" spans="1:46" s="162" customFormat="1" x14ac:dyDescent="0.15">
      <c r="A81" s="276"/>
      <c r="B81" s="277"/>
      <c r="C81" s="278"/>
      <c r="D81" s="279"/>
      <c r="E81" s="279"/>
      <c r="F81" s="279"/>
      <c r="G81" s="27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</row>
    <row r="82" spans="1:46" s="162" customFormat="1" x14ac:dyDescent="0.15">
      <c r="A82" s="276"/>
      <c r="B82" s="277"/>
      <c r="C82" s="278"/>
      <c r="D82" s="279"/>
      <c r="E82" s="279"/>
      <c r="F82" s="279"/>
      <c r="G82" s="27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</row>
    <row r="83" spans="1:46" s="162" customFormat="1" x14ac:dyDescent="0.15">
      <c r="A83" s="276"/>
      <c r="B83" s="277"/>
      <c r="C83" s="278"/>
      <c r="D83" s="279"/>
      <c r="E83" s="279"/>
      <c r="F83" s="279"/>
      <c r="G83" s="27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</row>
    <row r="84" spans="1:46" s="162" customFormat="1" x14ac:dyDescent="0.15">
      <c r="A84" s="276"/>
      <c r="B84" s="277"/>
      <c r="C84" s="278"/>
      <c r="D84" s="279"/>
      <c r="E84" s="279"/>
      <c r="F84" s="279"/>
      <c r="G84" s="27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</row>
    <row r="85" spans="1:46" s="162" customFormat="1" x14ac:dyDescent="0.15">
      <c r="A85" s="276"/>
      <c r="B85" s="277"/>
      <c r="C85" s="278"/>
      <c r="D85" s="279"/>
      <c r="E85" s="279"/>
      <c r="F85" s="279"/>
      <c r="G85" s="27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</row>
    <row r="86" spans="1:46" s="162" customFormat="1" x14ac:dyDescent="0.15">
      <c r="A86" s="276"/>
      <c r="B86" s="277"/>
      <c r="C86" s="278"/>
      <c r="D86" s="279"/>
      <c r="E86" s="279"/>
      <c r="F86" s="279"/>
      <c r="G86" s="27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</row>
    <row r="87" spans="1:46" s="162" customFormat="1" x14ac:dyDescent="0.15">
      <c r="A87" s="276"/>
      <c r="B87" s="277"/>
      <c r="C87" s="278"/>
      <c r="D87" s="279"/>
      <c r="E87" s="279"/>
      <c r="F87" s="279"/>
      <c r="G87" s="27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</row>
    <row r="88" spans="1:46" s="162" customFormat="1" x14ac:dyDescent="0.15">
      <c r="A88" s="276"/>
      <c r="B88" s="277"/>
      <c r="C88" s="278"/>
      <c r="D88" s="279"/>
      <c r="E88" s="279"/>
      <c r="F88" s="279"/>
      <c r="G88" s="27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</row>
    <row r="89" spans="1:46" s="162" customFormat="1" x14ac:dyDescent="0.15">
      <c r="A89" s="276"/>
      <c r="B89" s="277"/>
      <c r="C89" s="278"/>
      <c r="D89" s="279"/>
      <c r="E89" s="279"/>
      <c r="F89" s="279"/>
      <c r="G89" s="27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</row>
    <row r="90" spans="1:46" s="162" customFormat="1" x14ac:dyDescent="0.15">
      <c r="A90" s="276"/>
      <c r="B90" s="277"/>
      <c r="C90" s="278"/>
      <c r="D90" s="279"/>
      <c r="E90" s="279"/>
      <c r="F90" s="279"/>
      <c r="G90" s="27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</row>
    <row r="91" spans="1:46" s="162" customFormat="1" x14ac:dyDescent="0.15">
      <c r="A91" s="276"/>
      <c r="B91" s="277"/>
      <c r="C91" s="278"/>
      <c r="D91" s="279"/>
      <c r="E91" s="279"/>
      <c r="F91" s="279"/>
      <c r="G91" s="27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</row>
    <row r="92" spans="1:46" s="162" customFormat="1" x14ac:dyDescent="0.15">
      <c r="A92" s="276"/>
      <c r="B92" s="277"/>
      <c r="C92" s="278"/>
      <c r="D92" s="279"/>
      <c r="E92" s="279"/>
      <c r="F92" s="279"/>
      <c r="G92" s="27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</row>
    <row r="93" spans="1:46" s="162" customFormat="1" x14ac:dyDescent="0.15">
      <c r="A93" s="276"/>
      <c r="B93" s="277"/>
      <c r="C93" s="278"/>
      <c r="D93" s="279"/>
      <c r="E93" s="279"/>
      <c r="F93" s="279"/>
      <c r="G93" s="27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</row>
    <row r="94" spans="1:46" s="162" customFormat="1" x14ac:dyDescent="0.15">
      <c r="A94" s="276"/>
      <c r="B94" s="277"/>
      <c r="C94" s="278"/>
      <c r="D94" s="279"/>
      <c r="E94" s="279"/>
      <c r="F94" s="279"/>
      <c r="G94" s="27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</row>
    <row r="95" spans="1:46" s="162" customFormat="1" x14ac:dyDescent="0.15">
      <c r="A95" s="276"/>
      <c r="B95" s="277"/>
      <c r="C95" s="278"/>
      <c r="D95" s="279"/>
      <c r="E95" s="279"/>
      <c r="F95" s="279"/>
      <c r="G95" s="27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</row>
    <row r="96" spans="1:46" s="162" customFormat="1" x14ac:dyDescent="0.15">
      <c r="A96" s="276"/>
      <c r="B96" s="277"/>
      <c r="C96" s="278"/>
      <c r="D96" s="279"/>
      <c r="E96" s="279"/>
      <c r="F96" s="279"/>
      <c r="G96" s="27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147"/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</row>
    <row r="97" spans="1:46" s="162" customFormat="1" x14ac:dyDescent="0.15">
      <c r="A97" s="276"/>
      <c r="B97" s="277"/>
      <c r="C97" s="278"/>
      <c r="D97" s="279"/>
      <c r="E97" s="279"/>
      <c r="F97" s="279"/>
      <c r="G97" s="27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</row>
    <row r="98" spans="1:46" s="162" customFormat="1" x14ac:dyDescent="0.15">
      <c r="A98" s="276"/>
      <c r="B98" s="277"/>
      <c r="C98" s="278"/>
      <c r="D98" s="279"/>
      <c r="E98" s="279"/>
      <c r="F98" s="279"/>
      <c r="G98" s="27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</row>
    <row r="99" spans="1:46" s="162" customFormat="1" x14ac:dyDescent="0.15">
      <c r="A99" s="276"/>
      <c r="B99" s="277"/>
      <c r="C99" s="278"/>
      <c r="D99" s="279"/>
      <c r="E99" s="279"/>
      <c r="F99" s="279"/>
      <c r="G99" s="27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</row>
    <row r="100" spans="1:46" s="162" customFormat="1" x14ac:dyDescent="0.15">
      <c r="A100" s="276"/>
      <c r="B100" s="277"/>
      <c r="C100" s="278"/>
      <c r="D100" s="279"/>
      <c r="E100" s="279"/>
      <c r="F100" s="279"/>
      <c r="G100" s="27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</row>
    <row r="101" spans="1:46" s="162" customFormat="1" x14ac:dyDescent="0.15">
      <c r="A101" s="276"/>
      <c r="B101" s="277"/>
      <c r="C101" s="278"/>
      <c r="D101" s="279"/>
      <c r="E101" s="279"/>
      <c r="F101" s="279"/>
      <c r="G101" s="27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</row>
    <row r="102" spans="1:46" s="162" customFormat="1" x14ac:dyDescent="0.15">
      <c r="A102" s="276"/>
      <c r="B102" s="277"/>
      <c r="C102" s="278"/>
      <c r="D102" s="279"/>
      <c r="E102" s="279"/>
      <c r="F102" s="279"/>
      <c r="G102" s="27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</row>
    <row r="103" spans="1:46" s="162" customFormat="1" x14ac:dyDescent="0.15">
      <c r="A103" s="276"/>
      <c r="B103" s="277"/>
      <c r="C103" s="278"/>
      <c r="D103" s="279"/>
      <c r="E103" s="279"/>
      <c r="F103" s="279"/>
      <c r="G103" s="27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</row>
    <row r="104" spans="1:46" s="162" customFormat="1" x14ac:dyDescent="0.15">
      <c r="A104" s="276"/>
      <c r="B104" s="277"/>
      <c r="C104" s="278"/>
      <c r="D104" s="279"/>
      <c r="E104" s="279"/>
      <c r="F104" s="279"/>
      <c r="G104" s="27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</row>
    <row r="105" spans="1:46" s="162" customFormat="1" x14ac:dyDescent="0.15">
      <c r="A105" s="276"/>
      <c r="B105" s="277"/>
      <c r="C105" s="278"/>
      <c r="D105" s="279"/>
      <c r="E105" s="279"/>
      <c r="F105" s="279"/>
      <c r="G105" s="27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</row>
    <row r="106" spans="1:46" s="162" customFormat="1" x14ac:dyDescent="0.15">
      <c r="A106" s="276"/>
      <c r="B106" s="277"/>
      <c r="C106" s="278"/>
      <c r="D106" s="279"/>
      <c r="E106" s="279"/>
      <c r="F106" s="279"/>
      <c r="G106" s="27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</row>
    <row r="107" spans="1:46" s="162" customFormat="1" x14ac:dyDescent="0.15">
      <c r="A107" s="276"/>
      <c r="B107" s="277"/>
      <c r="C107" s="278"/>
      <c r="D107" s="279"/>
      <c r="E107" s="279"/>
      <c r="F107" s="279"/>
      <c r="G107" s="27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</row>
    <row r="108" spans="1:46" s="162" customFormat="1" x14ac:dyDescent="0.15">
      <c r="A108" s="276"/>
      <c r="B108" s="277"/>
      <c r="C108" s="278"/>
      <c r="D108" s="279"/>
      <c r="E108" s="279"/>
      <c r="F108" s="279"/>
      <c r="G108" s="27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</row>
    <row r="109" spans="1:46" s="162" customFormat="1" x14ac:dyDescent="0.15">
      <c r="A109" s="276"/>
      <c r="B109" s="277"/>
      <c r="C109" s="278"/>
      <c r="D109" s="279"/>
      <c r="E109" s="279"/>
      <c r="F109" s="279"/>
      <c r="G109" s="27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</row>
    <row r="110" spans="1:46" s="162" customFormat="1" x14ac:dyDescent="0.15">
      <c r="A110" s="276"/>
      <c r="B110" s="277"/>
      <c r="C110" s="278"/>
      <c r="D110" s="279"/>
      <c r="E110" s="279"/>
      <c r="F110" s="279"/>
      <c r="G110" s="27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</row>
    <row r="111" spans="1:46" s="162" customFormat="1" x14ac:dyDescent="0.15">
      <c r="A111" s="276"/>
      <c r="B111" s="277"/>
      <c r="C111" s="278"/>
      <c r="D111" s="279"/>
      <c r="E111" s="279"/>
      <c r="F111" s="279"/>
      <c r="G111" s="27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</row>
    <row r="112" spans="1:46" s="162" customFormat="1" x14ac:dyDescent="0.15">
      <c r="A112" s="276"/>
      <c r="B112" s="277"/>
      <c r="C112" s="278"/>
      <c r="D112" s="279"/>
      <c r="E112" s="279"/>
      <c r="F112" s="279"/>
      <c r="G112" s="27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</row>
    <row r="113" spans="1:46" s="162" customFormat="1" x14ac:dyDescent="0.15">
      <c r="A113" s="276"/>
      <c r="B113" s="277"/>
      <c r="C113" s="278"/>
      <c r="D113" s="279"/>
      <c r="E113" s="279"/>
      <c r="F113" s="279"/>
      <c r="G113" s="27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</row>
    <row r="114" spans="1:46" s="162" customFormat="1" x14ac:dyDescent="0.15">
      <c r="A114" s="276"/>
      <c r="B114" s="277"/>
      <c r="C114" s="278"/>
      <c r="D114" s="279"/>
      <c r="E114" s="279"/>
      <c r="F114" s="279"/>
      <c r="G114" s="27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147"/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</row>
    <row r="115" spans="1:46" s="162" customFormat="1" x14ac:dyDescent="0.15">
      <c r="A115" s="276"/>
      <c r="B115" s="277"/>
      <c r="C115" s="278"/>
      <c r="D115" s="279"/>
      <c r="E115" s="279"/>
      <c r="F115" s="279"/>
      <c r="G115" s="27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</row>
    <row r="116" spans="1:46" s="162" customFormat="1" x14ac:dyDescent="0.15">
      <c r="A116" s="276"/>
      <c r="B116" s="277"/>
      <c r="C116" s="278"/>
      <c r="D116" s="279"/>
      <c r="E116" s="279"/>
      <c r="F116" s="279"/>
      <c r="G116" s="27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  <c r="AF116" s="147"/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</row>
    <row r="117" spans="1:46" s="162" customFormat="1" x14ac:dyDescent="0.15">
      <c r="A117" s="276"/>
      <c r="B117" s="277"/>
      <c r="C117" s="278"/>
      <c r="D117" s="279"/>
      <c r="E117" s="279"/>
      <c r="F117" s="279"/>
      <c r="G117" s="27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209"/>
      <c r="AF117" s="147"/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</row>
    <row r="118" spans="1:46" s="162" customFormat="1" x14ac:dyDescent="0.15">
      <c r="A118" s="276"/>
      <c r="B118" s="277"/>
      <c r="C118" s="278"/>
      <c r="D118" s="279"/>
      <c r="E118" s="279"/>
      <c r="F118" s="279"/>
      <c r="G118" s="27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</row>
    <row r="119" spans="1:46" s="162" customFormat="1" x14ac:dyDescent="0.15">
      <c r="A119" s="276"/>
      <c r="B119" s="277"/>
      <c r="C119" s="278"/>
      <c r="D119" s="279"/>
      <c r="E119" s="279"/>
      <c r="F119" s="279"/>
      <c r="G119" s="27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</row>
    <row r="120" spans="1:46" s="162" customFormat="1" x14ac:dyDescent="0.15">
      <c r="A120" s="276"/>
      <c r="B120" s="277"/>
      <c r="C120" s="278"/>
      <c r="D120" s="279"/>
      <c r="E120" s="279"/>
      <c r="F120" s="279"/>
      <c r="G120" s="27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</row>
    <row r="121" spans="1:46" s="162" customFormat="1" x14ac:dyDescent="0.15">
      <c r="A121" s="276"/>
      <c r="B121" s="277"/>
      <c r="C121" s="278"/>
      <c r="D121" s="279"/>
      <c r="E121" s="279"/>
      <c r="F121" s="279"/>
      <c r="G121" s="27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</row>
    <row r="122" spans="1:46" s="162" customFormat="1" x14ac:dyDescent="0.15">
      <c r="A122" s="276"/>
      <c r="B122" s="277"/>
      <c r="C122" s="278"/>
      <c r="D122" s="279"/>
      <c r="E122" s="279"/>
      <c r="F122" s="279"/>
      <c r="G122" s="27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</row>
    <row r="123" spans="1:46" s="162" customFormat="1" x14ac:dyDescent="0.15">
      <c r="A123" s="276"/>
      <c r="B123" s="277"/>
      <c r="C123" s="278"/>
      <c r="D123" s="279"/>
      <c r="E123" s="279"/>
      <c r="F123" s="279"/>
      <c r="G123" s="27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147"/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</row>
    <row r="124" spans="1:46" s="162" customFormat="1" x14ac:dyDescent="0.15">
      <c r="A124" s="276"/>
      <c r="B124" s="277"/>
      <c r="C124" s="278"/>
      <c r="D124" s="279"/>
      <c r="E124" s="279"/>
      <c r="F124" s="279"/>
      <c r="G124" s="27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</row>
    <row r="125" spans="1:46" s="162" customFormat="1" x14ac:dyDescent="0.15">
      <c r="A125" s="276"/>
      <c r="B125" s="277"/>
      <c r="C125" s="278"/>
      <c r="D125" s="279"/>
      <c r="E125" s="279"/>
      <c r="F125" s="279"/>
      <c r="G125" s="279"/>
      <c r="H125" s="209"/>
      <c r="I125" s="209"/>
      <c r="J125" s="209"/>
      <c r="K125" s="209"/>
      <c r="L125" s="209"/>
      <c r="M125" s="209"/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09"/>
      <c r="AA125" s="209"/>
      <c r="AB125" s="209"/>
      <c r="AC125" s="209"/>
      <c r="AD125" s="209"/>
      <c r="AE125" s="209"/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</row>
    <row r="126" spans="1:46" s="162" customFormat="1" x14ac:dyDescent="0.15">
      <c r="A126" s="276"/>
      <c r="B126" s="277"/>
      <c r="C126" s="278"/>
      <c r="D126" s="279"/>
      <c r="E126" s="279"/>
      <c r="F126" s="279"/>
      <c r="G126" s="279"/>
      <c r="H126" s="209"/>
      <c r="I126" s="209"/>
      <c r="J126" s="209"/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147"/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</row>
    <row r="127" spans="1:46" s="162" customFormat="1" x14ac:dyDescent="0.15">
      <c r="A127" s="276"/>
      <c r="B127" s="277"/>
      <c r="C127" s="278"/>
      <c r="D127" s="279"/>
      <c r="E127" s="279"/>
      <c r="F127" s="279"/>
      <c r="G127" s="279"/>
      <c r="H127" s="209"/>
      <c r="I127" s="209"/>
      <c r="J127" s="209"/>
      <c r="K127" s="209"/>
      <c r="L127" s="209"/>
      <c r="M127" s="209"/>
      <c r="N127" s="209"/>
      <c r="O127" s="209"/>
      <c r="P127" s="209"/>
      <c r="Q127" s="209"/>
      <c r="R127" s="209"/>
      <c r="S127" s="209"/>
      <c r="T127" s="209"/>
      <c r="U127" s="209"/>
      <c r="V127" s="209"/>
      <c r="W127" s="209"/>
      <c r="X127" s="209"/>
      <c r="Y127" s="209"/>
      <c r="Z127" s="209"/>
      <c r="AA127" s="209"/>
      <c r="AB127" s="209"/>
      <c r="AC127" s="209"/>
      <c r="AD127" s="209"/>
      <c r="AE127" s="209"/>
      <c r="AF127" s="147"/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</row>
    <row r="128" spans="1:46" s="162" customFormat="1" x14ac:dyDescent="0.15">
      <c r="A128" s="276"/>
      <c r="B128" s="277"/>
      <c r="C128" s="278"/>
      <c r="D128" s="279"/>
      <c r="E128" s="279"/>
      <c r="F128" s="279"/>
      <c r="G128" s="279"/>
      <c r="H128" s="209"/>
      <c r="I128" s="209"/>
      <c r="J128" s="209"/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  <c r="AE128" s="209"/>
      <c r="AF128" s="147"/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</row>
    <row r="129" spans="1:46" s="162" customFormat="1" x14ac:dyDescent="0.15">
      <c r="A129" s="276"/>
      <c r="B129" s="277"/>
      <c r="C129" s="278"/>
      <c r="D129" s="279"/>
      <c r="E129" s="279"/>
      <c r="F129" s="279"/>
      <c r="G129" s="279"/>
      <c r="H129" s="209"/>
      <c r="I129" s="209"/>
      <c r="J129" s="209"/>
      <c r="K129" s="209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209"/>
      <c r="AD129" s="209"/>
      <c r="AE129" s="209"/>
      <c r="AF129" s="147"/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</row>
    <row r="130" spans="1:46" s="162" customFormat="1" x14ac:dyDescent="0.15">
      <c r="A130" s="276"/>
      <c r="B130" s="277"/>
      <c r="C130" s="278"/>
      <c r="D130" s="279"/>
      <c r="E130" s="279"/>
      <c r="F130" s="279"/>
      <c r="G130" s="279"/>
      <c r="H130" s="209"/>
      <c r="I130" s="209"/>
      <c r="J130" s="209"/>
      <c r="K130" s="209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09"/>
      <c r="AD130" s="209"/>
      <c r="AE130" s="209"/>
      <c r="AF130" s="147"/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</row>
    <row r="131" spans="1:46" s="162" customFormat="1" x14ac:dyDescent="0.15">
      <c r="A131" s="276"/>
      <c r="B131" s="277"/>
      <c r="C131" s="278"/>
      <c r="D131" s="279"/>
      <c r="E131" s="279"/>
      <c r="F131" s="279"/>
      <c r="G131" s="279"/>
      <c r="H131" s="209"/>
      <c r="I131" s="209"/>
      <c r="J131" s="209"/>
      <c r="K131" s="209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X131" s="209"/>
      <c r="Y131" s="209"/>
      <c r="Z131" s="209"/>
      <c r="AA131" s="209"/>
      <c r="AB131" s="209"/>
      <c r="AC131" s="209"/>
      <c r="AD131" s="209"/>
      <c r="AE131" s="209"/>
      <c r="AF131" s="147"/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</row>
    <row r="132" spans="1:46" s="162" customFormat="1" x14ac:dyDescent="0.15">
      <c r="A132" s="276"/>
      <c r="B132" s="277"/>
      <c r="C132" s="278"/>
      <c r="D132" s="279"/>
      <c r="E132" s="279"/>
      <c r="F132" s="279"/>
      <c r="G132" s="279"/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147"/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</row>
    <row r="133" spans="1:46" s="162" customFormat="1" x14ac:dyDescent="0.15">
      <c r="A133" s="276"/>
      <c r="B133" s="277"/>
      <c r="C133" s="278"/>
      <c r="D133" s="279"/>
      <c r="E133" s="279"/>
      <c r="F133" s="279"/>
      <c r="G133" s="279"/>
      <c r="H133" s="209"/>
      <c r="I133" s="209"/>
      <c r="J133" s="209"/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  <c r="AD133" s="209"/>
      <c r="AE133" s="209"/>
      <c r="AF133" s="147"/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</row>
    <row r="134" spans="1:46" s="162" customFormat="1" x14ac:dyDescent="0.15">
      <c r="A134" s="276"/>
      <c r="B134" s="277"/>
      <c r="C134" s="278"/>
      <c r="D134" s="279"/>
      <c r="E134" s="279"/>
      <c r="F134" s="279"/>
      <c r="G134" s="279"/>
      <c r="H134" s="209"/>
      <c r="I134" s="209"/>
      <c r="J134" s="209"/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147"/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</row>
    <row r="135" spans="1:46" s="162" customFormat="1" x14ac:dyDescent="0.15">
      <c r="A135" s="276"/>
      <c r="B135" s="277"/>
      <c r="C135" s="278"/>
      <c r="D135" s="279"/>
      <c r="E135" s="279"/>
      <c r="F135" s="279"/>
      <c r="G135" s="279"/>
      <c r="H135" s="209"/>
      <c r="I135" s="209"/>
      <c r="J135" s="209"/>
      <c r="K135" s="209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147"/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</row>
    <row r="136" spans="1:46" s="162" customFormat="1" x14ac:dyDescent="0.15">
      <c r="A136" s="276"/>
      <c r="B136" s="277"/>
      <c r="C136" s="278"/>
      <c r="D136" s="279"/>
      <c r="E136" s="279"/>
      <c r="F136" s="279"/>
      <c r="G136" s="279"/>
      <c r="H136" s="209"/>
      <c r="I136" s="209"/>
      <c r="J136" s="209"/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  <c r="AE136" s="209"/>
      <c r="AF136" s="147"/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</row>
    <row r="137" spans="1:46" s="162" customFormat="1" x14ac:dyDescent="0.15">
      <c r="A137" s="276"/>
      <c r="B137" s="277"/>
      <c r="C137" s="278"/>
      <c r="D137" s="279"/>
      <c r="E137" s="279"/>
      <c r="F137" s="279"/>
      <c r="G137" s="279"/>
      <c r="H137" s="209"/>
      <c r="I137" s="209"/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  <c r="AA137" s="209"/>
      <c r="AB137" s="209"/>
      <c r="AC137" s="209"/>
      <c r="AD137" s="209"/>
      <c r="AE137" s="209"/>
      <c r="AF137" s="147"/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</row>
    <row r="138" spans="1:46" s="162" customFormat="1" x14ac:dyDescent="0.15">
      <c r="A138" s="276"/>
      <c r="B138" s="277"/>
      <c r="C138" s="278"/>
      <c r="D138" s="279"/>
      <c r="E138" s="279"/>
      <c r="F138" s="279"/>
      <c r="G138" s="279"/>
      <c r="H138" s="209"/>
      <c r="I138" s="209"/>
      <c r="J138" s="209"/>
      <c r="K138" s="209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D138" s="209"/>
      <c r="AE138" s="209"/>
      <c r="AF138" s="147"/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</row>
    <row r="139" spans="1:46" s="162" customFormat="1" x14ac:dyDescent="0.15">
      <c r="A139" s="276"/>
      <c r="B139" s="277"/>
      <c r="C139" s="278"/>
      <c r="D139" s="279"/>
      <c r="E139" s="279"/>
      <c r="F139" s="279"/>
      <c r="G139" s="279"/>
      <c r="H139" s="209"/>
      <c r="I139" s="209"/>
      <c r="J139" s="209"/>
      <c r="K139" s="209"/>
      <c r="L139" s="209"/>
      <c r="M139" s="209"/>
      <c r="N139" s="209"/>
      <c r="O139" s="209"/>
      <c r="P139" s="209"/>
      <c r="Q139" s="209"/>
      <c r="R139" s="209"/>
      <c r="S139" s="209"/>
      <c r="T139" s="209"/>
      <c r="U139" s="209"/>
      <c r="V139" s="209"/>
      <c r="W139" s="209"/>
      <c r="X139" s="209"/>
      <c r="Y139" s="209"/>
      <c r="Z139" s="209"/>
      <c r="AA139" s="209"/>
      <c r="AB139" s="209"/>
      <c r="AC139" s="209"/>
      <c r="AD139" s="209"/>
      <c r="AE139" s="209"/>
      <c r="AF139" s="147"/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</row>
    <row r="140" spans="1:46" s="162" customFormat="1" x14ac:dyDescent="0.15">
      <c r="A140" s="276"/>
      <c r="B140" s="277"/>
      <c r="C140" s="278"/>
      <c r="D140" s="279"/>
      <c r="E140" s="279"/>
      <c r="F140" s="279"/>
      <c r="G140" s="279"/>
      <c r="H140" s="209"/>
      <c r="I140" s="209"/>
      <c r="J140" s="209"/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09"/>
      <c r="AD140" s="209"/>
      <c r="AE140" s="209"/>
      <c r="AF140" s="147"/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</row>
    <row r="141" spans="1:46" s="162" customFormat="1" x14ac:dyDescent="0.15">
      <c r="A141" s="276"/>
      <c r="B141" s="277"/>
      <c r="C141" s="278"/>
      <c r="D141" s="279"/>
      <c r="E141" s="279"/>
      <c r="F141" s="279"/>
      <c r="G141" s="279"/>
      <c r="H141" s="209"/>
      <c r="I141" s="209"/>
      <c r="J141" s="209"/>
      <c r="K141" s="209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  <c r="W141" s="209"/>
      <c r="X141" s="209"/>
      <c r="Y141" s="209"/>
      <c r="Z141" s="209"/>
      <c r="AA141" s="209"/>
      <c r="AB141" s="209"/>
      <c r="AC141" s="209"/>
      <c r="AD141" s="209"/>
      <c r="AE141" s="209"/>
      <c r="AF141" s="147"/>
      <c r="AG141" s="147"/>
      <c r="AH141" s="14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</row>
    <row r="142" spans="1:46" s="162" customFormat="1" x14ac:dyDescent="0.15">
      <c r="A142" s="276"/>
      <c r="B142" s="277"/>
      <c r="C142" s="278"/>
      <c r="D142" s="279"/>
      <c r="E142" s="279"/>
      <c r="F142" s="279"/>
      <c r="G142" s="279"/>
      <c r="H142" s="209"/>
      <c r="I142" s="209"/>
      <c r="J142" s="209"/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  <c r="AA142" s="209"/>
      <c r="AB142" s="209"/>
      <c r="AC142" s="209"/>
      <c r="AD142" s="209"/>
      <c r="AE142" s="209"/>
      <c r="AF142" s="147"/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</row>
    <row r="143" spans="1:46" s="162" customFormat="1" x14ac:dyDescent="0.15">
      <c r="A143" s="276"/>
      <c r="B143" s="277"/>
      <c r="C143" s="278"/>
      <c r="D143" s="279"/>
      <c r="E143" s="279"/>
      <c r="F143" s="279"/>
      <c r="G143" s="279"/>
      <c r="H143" s="209"/>
      <c r="I143" s="209"/>
      <c r="J143" s="209"/>
      <c r="K143" s="209"/>
      <c r="L143" s="209"/>
      <c r="M143" s="209"/>
      <c r="N143" s="209"/>
      <c r="O143" s="209"/>
      <c r="P143" s="209"/>
      <c r="Q143" s="209"/>
      <c r="R143" s="209"/>
      <c r="S143" s="209"/>
      <c r="T143" s="209"/>
      <c r="U143" s="209"/>
      <c r="V143" s="209"/>
      <c r="W143" s="209"/>
      <c r="X143" s="209"/>
      <c r="Y143" s="209"/>
      <c r="Z143" s="209"/>
      <c r="AA143" s="209"/>
      <c r="AB143" s="209"/>
      <c r="AC143" s="209"/>
      <c r="AD143" s="209"/>
      <c r="AE143" s="209"/>
      <c r="AF143" s="147"/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</row>
    <row r="144" spans="1:46" s="162" customFormat="1" x14ac:dyDescent="0.15">
      <c r="A144" s="276"/>
      <c r="B144" s="277"/>
      <c r="C144" s="278"/>
      <c r="D144" s="279"/>
      <c r="E144" s="279"/>
      <c r="F144" s="279"/>
      <c r="G144" s="279"/>
      <c r="H144" s="209"/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  <c r="W144" s="209"/>
      <c r="X144" s="209"/>
      <c r="Y144" s="209"/>
      <c r="Z144" s="209"/>
      <c r="AA144" s="209"/>
      <c r="AB144" s="209"/>
      <c r="AC144" s="209"/>
      <c r="AD144" s="209"/>
      <c r="AE144" s="209"/>
      <c r="AF144" s="147"/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</row>
    <row r="145" spans="1:46" s="162" customFormat="1" x14ac:dyDescent="0.15">
      <c r="A145" s="276"/>
      <c r="B145" s="277"/>
      <c r="C145" s="278"/>
      <c r="D145" s="279"/>
      <c r="E145" s="279"/>
      <c r="F145" s="279"/>
      <c r="G145" s="279"/>
      <c r="H145" s="209"/>
      <c r="I145" s="209"/>
      <c r="J145" s="209"/>
      <c r="K145" s="209"/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  <c r="V145" s="209"/>
      <c r="W145" s="209"/>
      <c r="X145" s="209"/>
      <c r="Y145" s="209"/>
      <c r="Z145" s="209"/>
      <c r="AA145" s="209"/>
      <c r="AB145" s="209"/>
      <c r="AC145" s="209"/>
      <c r="AD145" s="209"/>
      <c r="AE145" s="209"/>
      <c r="AF145" s="147"/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</row>
    <row r="146" spans="1:46" s="162" customFormat="1" x14ac:dyDescent="0.15">
      <c r="A146" s="276"/>
      <c r="B146" s="277"/>
      <c r="C146" s="278"/>
      <c r="D146" s="279"/>
      <c r="E146" s="279"/>
      <c r="F146" s="279"/>
      <c r="G146" s="279"/>
      <c r="H146" s="209"/>
      <c r="I146" s="209"/>
      <c r="J146" s="209"/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147"/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</row>
    <row r="147" spans="1:46" s="162" customFormat="1" x14ac:dyDescent="0.15">
      <c r="A147" s="276"/>
      <c r="B147" s="277"/>
      <c r="C147" s="278"/>
      <c r="D147" s="279"/>
      <c r="E147" s="279"/>
      <c r="F147" s="279"/>
      <c r="G147" s="279"/>
      <c r="H147" s="209"/>
      <c r="I147" s="209"/>
      <c r="J147" s="209"/>
      <c r="K147" s="209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147"/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</row>
    <row r="148" spans="1:46" s="162" customFormat="1" x14ac:dyDescent="0.15">
      <c r="A148" s="276"/>
      <c r="B148" s="277"/>
      <c r="C148" s="278"/>
      <c r="D148" s="279"/>
      <c r="E148" s="279"/>
      <c r="F148" s="279"/>
      <c r="G148" s="279"/>
      <c r="H148" s="209"/>
      <c r="I148" s="209"/>
      <c r="J148" s="209"/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147"/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</row>
    <row r="149" spans="1:46" s="162" customFormat="1" x14ac:dyDescent="0.15">
      <c r="A149" s="276"/>
      <c r="B149" s="277"/>
      <c r="C149" s="278"/>
      <c r="D149" s="279"/>
      <c r="E149" s="279"/>
      <c r="F149" s="279"/>
      <c r="G149" s="279"/>
      <c r="H149" s="209"/>
      <c r="I149" s="209"/>
      <c r="J149" s="209"/>
      <c r="K149" s="209"/>
      <c r="L149" s="209"/>
      <c r="M149" s="209"/>
      <c r="N149" s="209"/>
      <c r="O149" s="209"/>
      <c r="P149" s="209"/>
      <c r="Q149" s="209"/>
      <c r="R149" s="209"/>
      <c r="S149" s="209"/>
      <c r="T149" s="209"/>
      <c r="U149" s="209"/>
      <c r="V149" s="209"/>
      <c r="W149" s="209"/>
      <c r="X149" s="209"/>
      <c r="Y149" s="209"/>
      <c r="Z149" s="209"/>
      <c r="AA149" s="209"/>
      <c r="AB149" s="209"/>
      <c r="AC149" s="209"/>
      <c r="AD149" s="209"/>
      <c r="AE149" s="209"/>
      <c r="AF149" s="147"/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</row>
    <row r="150" spans="1:46" s="162" customFormat="1" x14ac:dyDescent="0.15">
      <c r="A150" s="276"/>
      <c r="B150" s="277"/>
      <c r="C150" s="278"/>
      <c r="D150" s="279"/>
      <c r="E150" s="279"/>
      <c r="F150" s="279"/>
      <c r="G150" s="279"/>
      <c r="H150" s="209"/>
      <c r="I150" s="209"/>
      <c r="J150" s="209"/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09"/>
      <c r="AE150" s="209"/>
      <c r="AF150" s="147"/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</row>
    <row r="151" spans="1:46" s="162" customFormat="1" x14ac:dyDescent="0.15">
      <c r="A151" s="276"/>
      <c r="B151" s="277"/>
      <c r="C151" s="278"/>
      <c r="D151" s="279"/>
      <c r="E151" s="279"/>
      <c r="F151" s="279"/>
      <c r="G151" s="279"/>
      <c r="H151" s="209"/>
      <c r="I151" s="209"/>
      <c r="J151" s="209"/>
      <c r="K151" s="209"/>
      <c r="L151" s="209"/>
      <c r="M151" s="209"/>
      <c r="N151" s="209"/>
      <c r="O151" s="209"/>
      <c r="P151" s="209"/>
      <c r="Q151" s="209"/>
      <c r="R151" s="209"/>
      <c r="S151" s="209"/>
      <c r="T151" s="209"/>
      <c r="U151" s="209"/>
      <c r="V151" s="209"/>
      <c r="W151" s="209"/>
      <c r="X151" s="209"/>
      <c r="Y151" s="209"/>
      <c r="Z151" s="209"/>
      <c r="AA151" s="209"/>
      <c r="AB151" s="209"/>
      <c r="AC151" s="209"/>
      <c r="AD151" s="209"/>
      <c r="AE151" s="209"/>
      <c r="AF151" s="147"/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</row>
    <row r="152" spans="1:46" s="162" customFormat="1" x14ac:dyDescent="0.15">
      <c r="A152" s="276"/>
      <c r="B152" s="277"/>
      <c r="C152" s="278"/>
      <c r="D152" s="279"/>
      <c r="E152" s="279"/>
      <c r="F152" s="279"/>
      <c r="G152" s="279"/>
      <c r="H152" s="209"/>
      <c r="I152" s="209"/>
      <c r="J152" s="209"/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  <c r="Z152" s="209"/>
      <c r="AA152" s="209"/>
      <c r="AB152" s="209"/>
      <c r="AC152" s="209"/>
      <c r="AD152" s="209"/>
      <c r="AE152" s="209"/>
      <c r="AF152" s="147"/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</row>
    <row r="153" spans="1:46" s="162" customFormat="1" x14ac:dyDescent="0.15">
      <c r="A153" s="276"/>
      <c r="B153" s="277"/>
      <c r="C153" s="278"/>
      <c r="D153" s="279"/>
      <c r="E153" s="279"/>
      <c r="F153" s="279"/>
      <c r="G153" s="279"/>
      <c r="H153" s="209"/>
      <c r="I153" s="209"/>
      <c r="J153" s="209"/>
      <c r="K153" s="209"/>
      <c r="L153" s="209"/>
      <c r="M153" s="209"/>
      <c r="N153" s="209"/>
      <c r="O153" s="209"/>
      <c r="P153" s="209"/>
      <c r="Q153" s="209"/>
      <c r="R153" s="209"/>
      <c r="S153" s="209"/>
      <c r="T153" s="209"/>
      <c r="U153" s="209"/>
      <c r="V153" s="209"/>
      <c r="W153" s="209"/>
      <c r="X153" s="209"/>
      <c r="Y153" s="209"/>
      <c r="Z153" s="209"/>
      <c r="AA153" s="209"/>
      <c r="AB153" s="209"/>
      <c r="AC153" s="209"/>
      <c r="AD153" s="209"/>
      <c r="AE153" s="209"/>
      <c r="AF153" s="147"/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</row>
    <row r="154" spans="1:46" s="162" customFormat="1" x14ac:dyDescent="0.15">
      <c r="A154" s="276"/>
      <c r="B154" s="277"/>
      <c r="C154" s="278"/>
      <c r="D154" s="279"/>
      <c r="E154" s="279"/>
      <c r="F154" s="279"/>
      <c r="G154" s="279"/>
      <c r="H154" s="209"/>
      <c r="I154" s="209"/>
      <c r="J154" s="209"/>
      <c r="K154" s="209"/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  <c r="V154" s="209"/>
      <c r="W154" s="209"/>
      <c r="X154" s="209"/>
      <c r="Y154" s="209"/>
      <c r="Z154" s="209"/>
      <c r="AA154" s="209"/>
      <c r="AB154" s="209"/>
      <c r="AC154" s="209"/>
      <c r="AD154" s="209"/>
      <c r="AE154" s="209"/>
      <c r="AF154" s="147"/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</row>
    <row r="155" spans="1:46" s="162" customFormat="1" x14ac:dyDescent="0.15">
      <c r="A155" s="276"/>
      <c r="B155" s="277"/>
      <c r="C155" s="278"/>
      <c r="D155" s="279"/>
      <c r="E155" s="279"/>
      <c r="F155" s="279"/>
      <c r="G155" s="279"/>
      <c r="H155" s="209"/>
      <c r="I155" s="209"/>
      <c r="J155" s="209"/>
      <c r="K155" s="209"/>
      <c r="L155" s="209"/>
      <c r="M155" s="209"/>
      <c r="N155" s="209"/>
      <c r="O155" s="209"/>
      <c r="P155" s="209"/>
      <c r="Q155" s="209"/>
      <c r="R155" s="209"/>
      <c r="S155" s="209"/>
      <c r="T155" s="209"/>
      <c r="U155" s="209"/>
      <c r="V155" s="209"/>
      <c r="W155" s="209"/>
      <c r="X155" s="209"/>
      <c r="Y155" s="209"/>
      <c r="Z155" s="209"/>
      <c r="AA155" s="209"/>
      <c r="AB155" s="209"/>
      <c r="AC155" s="209"/>
      <c r="AD155" s="209"/>
      <c r="AE155" s="209"/>
      <c r="AF155" s="147"/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</row>
    <row r="156" spans="1:46" x14ac:dyDescent="0.15">
      <c r="A156" s="340"/>
      <c r="B156" s="5"/>
      <c r="C156" s="6"/>
      <c r="D156" s="7"/>
      <c r="E156" s="7"/>
      <c r="F156" s="7"/>
      <c r="G156" s="7"/>
      <c r="H156" s="209"/>
      <c r="I156" s="209"/>
      <c r="J156" s="209"/>
      <c r="K156" s="209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</row>
    <row r="157" spans="1:46" x14ac:dyDescent="0.15">
      <c r="A157" s="340"/>
      <c r="B157" s="5"/>
      <c r="C157" s="6"/>
      <c r="D157" s="7"/>
      <c r="E157" s="7"/>
      <c r="F157" s="7"/>
      <c r="G157" s="7"/>
      <c r="H157" s="209"/>
      <c r="I157" s="209"/>
      <c r="J157" s="209"/>
      <c r="K157" s="209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</row>
    <row r="158" spans="1:46" x14ac:dyDescent="0.15">
      <c r="A158" s="340"/>
      <c r="B158" s="5"/>
      <c r="C158" s="6"/>
      <c r="D158" s="7"/>
      <c r="E158" s="7"/>
      <c r="F158" s="7"/>
      <c r="G158" s="7"/>
      <c r="H158" s="209"/>
      <c r="I158" s="209"/>
      <c r="J158" s="209"/>
      <c r="K158" s="209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</row>
    <row r="159" spans="1:46" x14ac:dyDescent="0.15">
      <c r="A159" s="340"/>
      <c r="B159" s="5"/>
      <c r="C159" s="6"/>
      <c r="D159" s="7"/>
      <c r="E159" s="7"/>
      <c r="F159" s="7"/>
      <c r="G159" s="7"/>
      <c r="H159" s="209"/>
      <c r="I159" s="209"/>
      <c r="J159" s="209"/>
      <c r="K159" s="209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</row>
    <row r="160" spans="1:46" x14ac:dyDescent="0.15">
      <c r="A160" s="340"/>
      <c r="B160" s="5"/>
      <c r="C160" s="6"/>
      <c r="D160" s="7"/>
      <c r="E160" s="7"/>
      <c r="F160" s="7"/>
      <c r="G160" s="7"/>
      <c r="H160" s="209"/>
      <c r="I160" s="209"/>
      <c r="J160" s="209"/>
      <c r="K160" s="209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</row>
    <row r="161" spans="1:46" x14ac:dyDescent="0.15">
      <c r="A161" s="340"/>
      <c r="B161" s="5"/>
      <c r="C161" s="6"/>
      <c r="D161" s="7"/>
      <c r="E161" s="7"/>
      <c r="F161" s="7"/>
      <c r="G161" s="7"/>
      <c r="H161" s="209"/>
      <c r="I161" s="209"/>
      <c r="J161" s="209"/>
      <c r="K161" s="209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</row>
    <row r="162" spans="1:46" x14ac:dyDescent="0.15">
      <c r="A162" s="340"/>
      <c r="B162" s="5"/>
      <c r="C162" s="6"/>
      <c r="D162" s="7"/>
      <c r="E162" s="7"/>
      <c r="F162" s="7"/>
      <c r="G162" s="7"/>
      <c r="H162" s="209"/>
      <c r="I162" s="209"/>
      <c r="J162" s="209"/>
      <c r="K162" s="209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</row>
    <row r="163" spans="1:46" x14ac:dyDescent="0.15">
      <c r="A163" s="340"/>
      <c r="B163" s="5"/>
      <c r="C163" s="6"/>
      <c r="D163" s="7"/>
      <c r="E163" s="7"/>
      <c r="F163" s="7"/>
      <c r="G163" s="7"/>
      <c r="H163" s="209"/>
      <c r="I163" s="209"/>
      <c r="J163" s="209"/>
      <c r="K163" s="209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</row>
    <row r="164" spans="1:46" x14ac:dyDescent="0.15">
      <c r="A164" s="340"/>
      <c r="B164" s="5"/>
      <c r="C164" s="6"/>
      <c r="D164" s="7"/>
      <c r="E164" s="7"/>
      <c r="F164" s="7"/>
      <c r="G164" s="7"/>
      <c r="H164" s="209"/>
      <c r="I164" s="209"/>
      <c r="J164" s="209"/>
      <c r="K164" s="209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</row>
    <row r="165" spans="1:46" x14ac:dyDescent="0.15">
      <c r="A165" s="340"/>
      <c r="B165" s="5"/>
      <c r="C165" s="6"/>
      <c r="D165" s="7"/>
      <c r="E165" s="7"/>
      <c r="F165" s="7"/>
      <c r="G165" s="7"/>
      <c r="H165" s="209"/>
      <c r="I165" s="209"/>
      <c r="J165" s="209"/>
      <c r="K165" s="209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</row>
    <row r="166" spans="1:46" x14ac:dyDescent="0.15">
      <c r="A166" s="340"/>
      <c r="B166" s="5"/>
      <c r="C166" s="6"/>
      <c r="D166" s="7"/>
      <c r="E166" s="7"/>
      <c r="F166" s="7"/>
      <c r="G166" s="7"/>
      <c r="H166" s="209"/>
      <c r="I166" s="209"/>
      <c r="J166" s="209"/>
      <c r="K166" s="209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</row>
    <row r="167" spans="1:46" x14ac:dyDescent="0.15">
      <c r="A167" s="340"/>
      <c r="B167" s="5"/>
      <c r="C167" s="6"/>
      <c r="D167" s="7"/>
      <c r="E167" s="7"/>
      <c r="F167" s="7"/>
      <c r="G167" s="7"/>
      <c r="H167" s="209"/>
      <c r="I167" s="209"/>
      <c r="J167" s="209"/>
      <c r="K167" s="209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</row>
    <row r="168" spans="1:46" x14ac:dyDescent="0.15">
      <c r="A168" s="340"/>
      <c r="B168" s="5"/>
      <c r="C168" s="6"/>
      <c r="D168" s="7"/>
      <c r="E168" s="7"/>
      <c r="F168" s="7"/>
      <c r="G168" s="7"/>
      <c r="H168" s="209"/>
      <c r="I168" s="209"/>
      <c r="J168" s="209"/>
      <c r="K168" s="209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</row>
    <row r="169" spans="1:46" x14ac:dyDescent="0.15">
      <c r="A169" s="340"/>
      <c r="B169" s="5"/>
      <c r="C169" s="6"/>
      <c r="D169" s="7"/>
      <c r="E169" s="7"/>
      <c r="F169" s="7"/>
      <c r="G169" s="7"/>
      <c r="H169" s="209"/>
      <c r="I169" s="209"/>
      <c r="J169" s="209"/>
      <c r="K169" s="209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</row>
    <row r="170" spans="1:46" x14ac:dyDescent="0.15">
      <c r="A170" s="340"/>
      <c r="B170" s="5"/>
      <c r="C170" s="6"/>
      <c r="D170" s="7"/>
      <c r="E170" s="7"/>
      <c r="F170" s="7"/>
      <c r="G170" s="7"/>
      <c r="H170" s="209"/>
      <c r="I170" s="209"/>
      <c r="J170" s="209"/>
      <c r="K170" s="209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</row>
    <row r="171" spans="1:46" x14ac:dyDescent="0.15">
      <c r="A171" s="340"/>
      <c r="B171" s="5"/>
      <c r="C171" s="6"/>
      <c r="D171" s="7"/>
      <c r="E171" s="7"/>
      <c r="F171" s="7"/>
      <c r="G171" s="7"/>
      <c r="H171" s="209"/>
      <c r="I171" s="209"/>
      <c r="J171" s="209"/>
      <c r="K171" s="209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</row>
    <row r="172" spans="1:46" x14ac:dyDescent="0.15">
      <c r="A172" s="340"/>
      <c r="B172" s="5"/>
      <c r="C172" s="6"/>
      <c r="D172" s="7"/>
      <c r="E172" s="7"/>
      <c r="F172" s="7"/>
      <c r="G172" s="7"/>
      <c r="H172" s="209"/>
      <c r="I172" s="209"/>
      <c r="J172" s="209"/>
      <c r="K172" s="209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</row>
    <row r="173" spans="1:46" x14ac:dyDescent="0.15">
      <c r="A173" s="340"/>
      <c r="B173" s="5"/>
      <c r="C173" s="6"/>
      <c r="D173" s="7"/>
      <c r="E173" s="7"/>
      <c r="F173" s="7"/>
      <c r="G173" s="7"/>
      <c r="H173" s="209"/>
      <c r="I173" s="209"/>
      <c r="J173" s="209"/>
      <c r="K173" s="209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</row>
    <row r="174" spans="1:46" x14ac:dyDescent="0.15">
      <c r="A174" s="340"/>
      <c r="B174" s="5"/>
      <c r="C174" s="6"/>
      <c r="D174" s="7"/>
      <c r="E174" s="7"/>
      <c r="F174" s="7"/>
      <c r="G174" s="7"/>
      <c r="H174" s="209"/>
      <c r="I174" s="209"/>
      <c r="J174" s="209"/>
      <c r="K174" s="209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</row>
    <row r="175" spans="1:46" x14ac:dyDescent="0.15">
      <c r="A175" s="340"/>
      <c r="B175" s="5"/>
      <c r="C175" s="6"/>
      <c r="D175" s="7"/>
      <c r="E175" s="7"/>
      <c r="F175" s="7"/>
      <c r="G175" s="7"/>
      <c r="H175" s="209"/>
      <c r="I175" s="209"/>
      <c r="J175" s="209"/>
      <c r="K175" s="209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</row>
    <row r="176" spans="1:46" x14ac:dyDescent="0.15">
      <c r="A176" s="340"/>
      <c r="B176" s="5"/>
      <c r="C176" s="6"/>
      <c r="D176" s="7"/>
      <c r="E176" s="7"/>
      <c r="F176" s="7"/>
      <c r="G176" s="7"/>
      <c r="H176" s="209"/>
      <c r="I176" s="209"/>
      <c r="J176" s="209"/>
      <c r="K176" s="209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</row>
    <row r="177" spans="1:46" x14ac:dyDescent="0.15">
      <c r="A177" s="340"/>
      <c r="B177" s="5"/>
      <c r="C177" s="6"/>
      <c r="D177" s="7"/>
      <c r="E177" s="7"/>
      <c r="F177" s="7"/>
      <c r="G177" s="7"/>
      <c r="H177" s="209"/>
      <c r="I177" s="209"/>
      <c r="J177" s="209"/>
      <c r="K177" s="209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</row>
    <row r="178" spans="1:46" x14ac:dyDescent="0.15">
      <c r="A178" s="340"/>
      <c r="B178" s="5"/>
      <c r="C178" s="6"/>
      <c r="D178" s="7"/>
      <c r="E178" s="7"/>
      <c r="F178" s="7"/>
      <c r="G178" s="7"/>
      <c r="H178" s="209"/>
      <c r="I178" s="209"/>
      <c r="J178" s="209"/>
      <c r="K178" s="209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</row>
    <row r="179" spans="1:46" x14ac:dyDescent="0.15">
      <c r="A179" s="340"/>
      <c r="B179" s="5"/>
      <c r="C179" s="6"/>
      <c r="D179" s="7"/>
      <c r="E179" s="7"/>
      <c r="F179" s="7"/>
      <c r="G179" s="7"/>
      <c r="H179" s="209"/>
      <c r="I179" s="209"/>
      <c r="J179" s="209"/>
      <c r="K179" s="209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</row>
    <row r="180" spans="1:46" x14ac:dyDescent="0.15">
      <c r="A180" s="340"/>
      <c r="B180" s="5"/>
      <c r="C180" s="6"/>
      <c r="D180" s="7"/>
      <c r="E180" s="7"/>
      <c r="F180" s="7"/>
      <c r="G180" s="7"/>
      <c r="H180" s="209"/>
      <c r="I180" s="209"/>
      <c r="J180" s="209"/>
      <c r="K180" s="209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</row>
    <row r="181" spans="1:46" x14ac:dyDescent="0.15">
      <c r="A181" s="340"/>
      <c r="B181" s="5"/>
      <c r="C181" s="6"/>
      <c r="D181" s="7"/>
      <c r="E181" s="7"/>
      <c r="F181" s="7"/>
      <c r="G181" s="7"/>
      <c r="H181" s="209"/>
      <c r="I181" s="209"/>
      <c r="J181" s="209"/>
      <c r="K181" s="209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</row>
    <row r="182" spans="1:46" x14ac:dyDescent="0.15">
      <c r="A182" s="340"/>
      <c r="B182" s="5"/>
      <c r="C182" s="6"/>
      <c r="D182" s="7"/>
      <c r="E182" s="7"/>
      <c r="F182" s="7"/>
      <c r="G182" s="7"/>
      <c r="H182" s="209"/>
      <c r="I182" s="209"/>
      <c r="J182" s="209"/>
      <c r="K182" s="209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</row>
    <row r="183" spans="1:46" x14ac:dyDescent="0.15">
      <c r="A183" s="340"/>
      <c r="B183" s="5"/>
      <c r="C183" s="6"/>
      <c r="D183" s="7"/>
      <c r="E183" s="7"/>
      <c r="F183" s="7"/>
      <c r="G183" s="7"/>
      <c r="H183" s="209"/>
      <c r="I183" s="209"/>
      <c r="J183" s="209"/>
      <c r="K183" s="209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</row>
    <row r="184" spans="1:46" x14ac:dyDescent="0.15">
      <c r="A184" s="340"/>
      <c r="B184" s="5"/>
      <c r="C184" s="6"/>
      <c r="D184" s="7"/>
      <c r="E184" s="7"/>
      <c r="F184" s="7"/>
      <c r="G184" s="7"/>
      <c r="H184" s="209"/>
      <c r="I184" s="209"/>
      <c r="J184" s="209"/>
      <c r="K184" s="209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</row>
    <row r="185" spans="1:46" x14ac:dyDescent="0.15">
      <c r="A185" s="340"/>
      <c r="B185" s="5"/>
      <c r="C185" s="6"/>
      <c r="D185" s="7"/>
      <c r="E185" s="7"/>
      <c r="F185" s="7"/>
      <c r="G185" s="7"/>
      <c r="H185" s="209"/>
      <c r="I185" s="209"/>
      <c r="J185" s="209"/>
      <c r="K185" s="209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</row>
    <row r="186" spans="1:46" x14ac:dyDescent="0.15">
      <c r="A186" s="340"/>
      <c r="B186" s="5"/>
      <c r="C186" s="6"/>
      <c r="D186" s="7"/>
      <c r="E186" s="7"/>
      <c r="F186" s="7"/>
      <c r="G186" s="7"/>
      <c r="H186" s="209"/>
      <c r="I186" s="209"/>
      <c r="J186" s="209"/>
      <c r="K186" s="209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</row>
    <row r="187" spans="1:46" x14ac:dyDescent="0.15">
      <c r="A187" s="340"/>
      <c r="B187" s="5"/>
      <c r="C187" s="6"/>
      <c r="D187" s="7"/>
      <c r="E187" s="7"/>
      <c r="F187" s="7"/>
      <c r="G187" s="7"/>
      <c r="H187" s="209"/>
      <c r="I187" s="209"/>
      <c r="J187" s="209"/>
      <c r="K187" s="209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</row>
    <row r="188" spans="1:46" x14ac:dyDescent="0.15">
      <c r="A188" s="340"/>
      <c r="B188" s="5"/>
      <c r="C188" s="6"/>
      <c r="D188" s="7"/>
      <c r="E188" s="7"/>
      <c r="F188" s="7"/>
      <c r="G188" s="7"/>
      <c r="H188" s="209"/>
      <c r="I188" s="209"/>
      <c r="J188" s="209"/>
      <c r="K188" s="209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</row>
    <row r="189" spans="1:46" x14ac:dyDescent="0.15">
      <c r="A189" s="340"/>
      <c r="B189" s="5"/>
      <c r="C189" s="6"/>
      <c r="D189" s="7"/>
      <c r="E189" s="7"/>
      <c r="F189" s="7"/>
      <c r="G189" s="7"/>
      <c r="H189" s="209"/>
      <c r="I189" s="209"/>
      <c r="J189" s="209"/>
      <c r="K189" s="209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</row>
    <row r="190" spans="1:46" x14ac:dyDescent="0.15">
      <c r="A190" s="340"/>
      <c r="B190" s="5"/>
      <c r="C190" s="6"/>
      <c r="D190" s="7"/>
      <c r="E190" s="7"/>
      <c r="F190" s="7"/>
      <c r="G190" s="7"/>
      <c r="H190" s="209"/>
      <c r="I190" s="209"/>
      <c r="J190" s="209"/>
      <c r="K190" s="209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</row>
    <row r="191" spans="1:46" x14ac:dyDescent="0.15">
      <c r="A191" s="340"/>
      <c r="B191" s="5"/>
      <c r="C191" s="6"/>
      <c r="D191" s="7"/>
      <c r="E191" s="7"/>
      <c r="F191" s="7"/>
      <c r="G191" s="7"/>
      <c r="H191" s="209"/>
      <c r="I191" s="209"/>
      <c r="J191" s="209"/>
      <c r="K191" s="209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</row>
    <row r="192" spans="1:46" x14ac:dyDescent="0.15">
      <c r="A192" s="340"/>
      <c r="B192" s="5"/>
      <c r="C192" s="6"/>
      <c r="D192" s="7"/>
      <c r="E192" s="7"/>
      <c r="F192" s="7"/>
      <c r="G192" s="7"/>
      <c r="H192" s="209"/>
      <c r="I192" s="209"/>
      <c r="J192" s="209"/>
      <c r="K192" s="209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</row>
    <row r="193" spans="1:46" x14ac:dyDescent="0.15">
      <c r="A193" s="340"/>
      <c r="B193" s="5"/>
      <c r="C193" s="6"/>
      <c r="D193" s="7"/>
      <c r="E193" s="7"/>
      <c r="F193" s="7"/>
      <c r="G193" s="7"/>
      <c r="H193" s="209"/>
      <c r="I193" s="209"/>
      <c r="J193" s="209"/>
      <c r="K193" s="209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</row>
    <row r="194" spans="1:46" x14ac:dyDescent="0.15">
      <c r="A194" s="340"/>
      <c r="B194" s="5"/>
      <c r="C194" s="6"/>
      <c r="D194" s="7"/>
      <c r="E194" s="7"/>
      <c r="F194" s="7"/>
      <c r="G194" s="7"/>
      <c r="H194" s="209"/>
      <c r="I194" s="209"/>
      <c r="J194" s="209"/>
      <c r="K194" s="209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</row>
    <row r="195" spans="1:46" x14ac:dyDescent="0.15">
      <c r="A195" s="340"/>
      <c r="B195" s="5"/>
      <c r="C195" s="6"/>
      <c r="D195" s="7"/>
      <c r="E195" s="7"/>
      <c r="F195" s="7"/>
      <c r="G195" s="7"/>
      <c r="H195" s="209"/>
      <c r="I195" s="209"/>
      <c r="J195" s="209"/>
      <c r="K195" s="209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</row>
    <row r="196" spans="1:46" x14ac:dyDescent="0.15">
      <c r="A196" s="340"/>
      <c r="B196" s="5"/>
      <c r="C196" s="6"/>
      <c r="D196" s="7"/>
      <c r="E196" s="7"/>
      <c r="F196" s="7"/>
      <c r="G196" s="7"/>
      <c r="H196" s="209"/>
      <c r="I196" s="209"/>
      <c r="J196" s="209"/>
      <c r="K196" s="209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</row>
    <row r="197" spans="1:46" x14ac:dyDescent="0.15">
      <c r="A197" s="340"/>
      <c r="B197" s="5"/>
      <c r="C197" s="6"/>
      <c r="D197" s="7"/>
      <c r="E197" s="7"/>
      <c r="F197" s="7"/>
      <c r="G197" s="7"/>
      <c r="H197" s="209"/>
      <c r="I197" s="209"/>
      <c r="J197" s="209"/>
      <c r="K197" s="209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</row>
    <row r="198" spans="1:46" x14ac:dyDescent="0.15">
      <c r="A198" s="340"/>
      <c r="B198" s="5"/>
      <c r="C198" s="6"/>
      <c r="D198" s="7"/>
      <c r="E198" s="7"/>
      <c r="F198" s="7"/>
      <c r="G198" s="7"/>
      <c r="H198" s="209"/>
      <c r="I198" s="209"/>
      <c r="J198" s="209"/>
      <c r="K198" s="209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</row>
    <row r="199" spans="1:46" x14ac:dyDescent="0.15">
      <c r="A199" s="340"/>
      <c r="B199" s="5"/>
      <c r="C199" s="6"/>
      <c r="D199" s="7"/>
      <c r="E199" s="7"/>
      <c r="F199" s="7"/>
      <c r="G199" s="7"/>
      <c r="H199" s="209"/>
      <c r="I199" s="209"/>
      <c r="J199" s="209"/>
      <c r="K199" s="209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</row>
    <row r="200" spans="1:46" x14ac:dyDescent="0.15">
      <c r="A200" s="340"/>
      <c r="B200" s="5"/>
      <c r="C200" s="6"/>
      <c r="D200" s="7"/>
      <c r="E200" s="7"/>
      <c r="F200" s="7"/>
      <c r="G200" s="7"/>
      <c r="H200" s="209"/>
      <c r="I200" s="209"/>
      <c r="J200" s="209"/>
      <c r="K200" s="209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</row>
    <row r="201" spans="1:46" x14ac:dyDescent="0.15">
      <c r="A201" s="340"/>
      <c r="B201" s="5"/>
      <c r="C201" s="6"/>
      <c r="D201" s="7"/>
      <c r="E201" s="7"/>
      <c r="F201" s="7"/>
      <c r="G201" s="7"/>
      <c r="H201" s="209"/>
      <c r="I201" s="209"/>
      <c r="J201" s="209"/>
      <c r="K201" s="209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</row>
    <row r="202" spans="1:46" x14ac:dyDescent="0.15">
      <c r="A202" s="340"/>
      <c r="B202" s="5"/>
      <c r="C202" s="6"/>
      <c r="D202" s="7"/>
      <c r="E202" s="7"/>
      <c r="F202" s="7"/>
      <c r="G202" s="7"/>
      <c r="H202" s="209"/>
      <c r="I202" s="209"/>
      <c r="J202" s="209"/>
      <c r="K202" s="209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</row>
    <row r="203" spans="1:46" x14ac:dyDescent="0.15">
      <c r="A203" s="340"/>
      <c r="B203" s="5"/>
      <c r="C203" s="6"/>
      <c r="D203" s="7"/>
      <c r="E203" s="7"/>
      <c r="F203" s="7"/>
      <c r="G203" s="7"/>
      <c r="H203" s="209"/>
      <c r="I203" s="209"/>
      <c r="J203" s="209"/>
      <c r="K203" s="209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</row>
    <row r="204" spans="1:46" x14ac:dyDescent="0.15">
      <c r="A204" s="340"/>
      <c r="B204" s="5"/>
      <c r="C204" s="6"/>
      <c r="D204" s="7"/>
      <c r="E204" s="7"/>
      <c r="F204" s="7"/>
      <c r="G204" s="7"/>
      <c r="H204" s="209"/>
      <c r="I204" s="209"/>
      <c r="J204" s="209"/>
      <c r="K204" s="209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</row>
    <row r="205" spans="1:46" x14ac:dyDescent="0.15">
      <c r="A205" s="340"/>
      <c r="B205" s="5"/>
      <c r="C205" s="6"/>
      <c r="D205" s="7"/>
      <c r="E205" s="7"/>
      <c r="F205" s="7"/>
      <c r="G205" s="7"/>
      <c r="H205" s="209"/>
      <c r="I205" s="209"/>
      <c r="J205" s="209"/>
      <c r="K205" s="209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</row>
    <row r="206" spans="1:46" x14ac:dyDescent="0.15">
      <c r="A206" s="340"/>
      <c r="B206" s="5"/>
      <c r="C206" s="6"/>
      <c r="D206" s="7"/>
      <c r="E206" s="7"/>
      <c r="F206" s="7"/>
      <c r="G206" s="7"/>
      <c r="H206" s="209"/>
      <c r="I206" s="209"/>
      <c r="J206" s="209"/>
      <c r="K206" s="209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</row>
    <row r="207" spans="1:46" x14ac:dyDescent="0.15">
      <c r="A207" s="340"/>
      <c r="B207" s="5"/>
      <c r="C207" s="6"/>
      <c r="D207" s="7"/>
      <c r="E207" s="7"/>
      <c r="F207" s="7"/>
      <c r="G207" s="7"/>
      <c r="H207" s="209"/>
      <c r="I207" s="209"/>
      <c r="J207" s="209"/>
      <c r="K207" s="209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</row>
    <row r="208" spans="1:46" x14ac:dyDescent="0.15">
      <c r="A208" s="340"/>
      <c r="B208" s="5"/>
      <c r="C208" s="6"/>
      <c r="D208" s="7"/>
      <c r="E208" s="7"/>
      <c r="F208" s="7"/>
      <c r="G208" s="7"/>
      <c r="H208" s="209"/>
      <c r="I208" s="209"/>
      <c r="J208" s="209"/>
      <c r="K208" s="209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</row>
    <row r="209" spans="1:46" x14ac:dyDescent="0.15">
      <c r="A209" s="340"/>
      <c r="B209" s="5"/>
      <c r="C209" s="6"/>
      <c r="D209" s="7"/>
      <c r="E209" s="7"/>
      <c r="F209" s="7"/>
      <c r="G209" s="7"/>
      <c r="H209" s="209"/>
      <c r="I209" s="209"/>
      <c r="J209" s="209"/>
      <c r="K209" s="209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</row>
    <row r="210" spans="1:46" x14ac:dyDescent="0.15">
      <c r="A210" s="340"/>
      <c r="B210" s="5"/>
      <c r="C210" s="6"/>
      <c r="D210" s="7"/>
      <c r="E210" s="7"/>
      <c r="F210" s="7"/>
      <c r="G210" s="7"/>
      <c r="H210" s="209"/>
      <c r="I210" s="209"/>
      <c r="J210" s="209"/>
      <c r="K210" s="209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</row>
    <row r="211" spans="1:46" x14ac:dyDescent="0.15">
      <c r="A211" s="340"/>
      <c r="B211" s="5"/>
      <c r="C211" s="6"/>
      <c r="D211" s="7"/>
      <c r="E211" s="7"/>
      <c r="F211" s="7"/>
      <c r="G211" s="7"/>
      <c r="H211" s="209"/>
      <c r="I211" s="209"/>
      <c r="J211" s="209"/>
      <c r="K211" s="209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</row>
    <row r="212" spans="1:46" x14ac:dyDescent="0.15">
      <c r="A212" s="340"/>
      <c r="B212" s="5"/>
      <c r="C212" s="6"/>
      <c r="D212" s="7"/>
      <c r="E212" s="7"/>
      <c r="F212" s="7"/>
      <c r="G212" s="7"/>
      <c r="H212" s="209"/>
      <c r="I212" s="209"/>
      <c r="J212" s="209"/>
      <c r="K212" s="209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</row>
    <row r="213" spans="1:46" x14ac:dyDescent="0.15">
      <c r="A213" s="340"/>
      <c r="B213" s="5"/>
      <c r="C213" s="6"/>
      <c r="D213" s="7"/>
      <c r="E213" s="7"/>
      <c r="F213" s="7"/>
      <c r="G213" s="7"/>
      <c r="H213" s="209"/>
      <c r="I213" s="209"/>
      <c r="J213" s="209"/>
      <c r="K213" s="209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</row>
    <row r="214" spans="1:46" x14ac:dyDescent="0.15">
      <c r="A214" s="340"/>
      <c r="B214" s="5"/>
      <c r="C214" s="6"/>
      <c r="D214" s="7"/>
      <c r="E214" s="7"/>
      <c r="F214" s="7"/>
      <c r="G214" s="7"/>
      <c r="H214" s="209"/>
      <c r="I214" s="209"/>
      <c r="J214" s="209"/>
      <c r="K214" s="209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</row>
    <row r="215" spans="1:46" x14ac:dyDescent="0.15">
      <c r="A215" s="340"/>
      <c r="B215" s="5"/>
      <c r="C215" s="6"/>
      <c r="D215" s="7"/>
      <c r="E215" s="7"/>
      <c r="F215" s="7"/>
      <c r="G215" s="7"/>
      <c r="H215" s="209"/>
      <c r="I215" s="209"/>
      <c r="J215" s="209"/>
      <c r="K215" s="209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</row>
    <row r="216" spans="1:46" x14ac:dyDescent="0.15">
      <c r="A216" s="340"/>
      <c r="B216" s="5"/>
      <c r="C216" s="6"/>
      <c r="D216" s="7"/>
      <c r="E216" s="7"/>
      <c r="F216" s="7"/>
      <c r="G216" s="7"/>
      <c r="H216" s="209"/>
      <c r="I216" s="209"/>
      <c r="J216" s="209"/>
      <c r="K216" s="209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</row>
    <row r="217" spans="1:46" x14ac:dyDescent="0.15">
      <c r="A217" s="340"/>
      <c r="B217" s="5"/>
      <c r="C217" s="6"/>
      <c r="D217" s="7"/>
      <c r="E217" s="7"/>
      <c r="F217" s="7"/>
      <c r="G217" s="7"/>
      <c r="H217" s="209"/>
      <c r="I217" s="209"/>
      <c r="J217" s="209"/>
      <c r="K217" s="209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</row>
    <row r="218" spans="1:46" x14ac:dyDescent="0.15">
      <c r="A218" s="340"/>
      <c r="B218" s="5"/>
      <c r="C218" s="6"/>
      <c r="D218" s="7"/>
      <c r="E218" s="7"/>
      <c r="F218" s="7"/>
      <c r="G218" s="7"/>
      <c r="H218" s="209"/>
      <c r="I218" s="209"/>
      <c r="J218" s="209"/>
      <c r="K218" s="209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</row>
    <row r="219" spans="1:46" x14ac:dyDescent="0.15">
      <c r="A219" s="340"/>
      <c r="B219" s="5"/>
      <c r="C219" s="6"/>
      <c r="D219" s="7"/>
      <c r="E219" s="7"/>
      <c r="F219" s="7"/>
      <c r="G219" s="7"/>
      <c r="H219" s="209"/>
      <c r="I219" s="209"/>
      <c r="J219" s="209"/>
      <c r="K219" s="209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</row>
    <row r="220" spans="1:46" x14ac:dyDescent="0.15">
      <c r="A220" s="340"/>
      <c r="B220" s="5"/>
      <c r="C220" s="6"/>
      <c r="D220" s="7"/>
      <c r="E220" s="7"/>
      <c r="F220" s="7"/>
      <c r="G220" s="7"/>
      <c r="H220" s="209"/>
      <c r="I220" s="209"/>
      <c r="J220" s="209"/>
      <c r="K220" s="209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</row>
    <row r="221" spans="1:46" x14ac:dyDescent="0.15">
      <c r="A221" s="340"/>
      <c r="B221" s="5"/>
      <c r="C221" s="6"/>
      <c r="D221" s="7"/>
      <c r="E221" s="7"/>
      <c r="F221" s="7"/>
      <c r="G221" s="7"/>
      <c r="H221" s="209"/>
      <c r="I221" s="209"/>
      <c r="J221" s="209"/>
      <c r="K221" s="209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</row>
    <row r="222" spans="1:46" x14ac:dyDescent="0.15">
      <c r="A222" s="340"/>
      <c r="B222" s="5"/>
      <c r="C222" s="6"/>
      <c r="D222" s="7"/>
      <c r="E222" s="7"/>
      <c r="F222" s="7"/>
      <c r="G222" s="7"/>
      <c r="H222" s="209"/>
      <c r="I222" s="209"/>
      <c r="J222" s="209"/>
      <c r="K222" s="209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</row>
    <row r="223" spans="1:46" x14ac:dyDescent="0.15">
      <c r="A223" s="340"/>
      <c r="B223" s="5"/>
      <c r="C223" s="6"/>
      <c r="D223" s="7"/>
      <c r="E223" s="7"/>
      <c r="F223" s="7"/>
      <c r="G223" s="7"/>
      <c r="H223" s="209"/>
      <c r="I223" s="209"/>
      <c r="J223" s="209"/>
      <c r="K223" s="209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</row>
    <row r="224" spans="1:46" x14ac:dyDescent="0.15">
      <c r="A224" s="340"/>
      <c r="B224" s="5"/>
      <c r="C224" s="6"/>
      <c r="D224" s="7"/>
      <c r="E224" s="7"/>
      <c r="F224" s="7"/>
      <c r="G224" s="7"/>
      <c r="H224" s="209"/>
      <c r="I224" s="209"/>
      <c r="J224" s="209"/>
      <c r="K224" s="209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</row>
    <row r="225" spans="1:46" x14ac:dyDescent="0.15">
      <c r="A225" s="340"/>
      <c r="B225" s="5"/>
      <c r="C225" s="6"/>
      <c r="D225" s="7"/>
      <c r="E225" s="7"/>
      <c r="F225" s="7"/>
      <c r="G225" s="7"/>
      <c r="H225" s="209"/>
      <c r="I225" s="209"/>
      <c r="J225" s="209"/>
      <c r="K225" s="209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</row>
    <row r="226" spans="1:46" x14ac:dyDescent="0.15">
      <c r="A226" s="340"/>
      <c r="B226" s="5"/>
      <c r="C226" s="6"/>
      <c r="D226" s="7"/>
      <c r="E226" s="7"/>
      <c r="F226" s="7"/>
      <c r="G226" s="7"/>
      <c r="H226" s="209"/>
      <c r="I226" s="209"/>
      <c r="J226" s="209"/>
      <c r="K226" s="209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</row>
    <row r="227" spans="1:46" x14ac:dyDescent="0.15">
      <c r="A227" s="340"/>
      <c r="B227" s="5"/>
      <c r="C227" s="6"/>
      <c r="D227" s="7"/>
      <c r="E227" s="7"/>
      <c r="F227" s="7"/>
      <c r="G227" s="7"/>
      <c r="H227" s="209"/>
      <c r="I227" s="209"/>
      <c r="J227" s="209"/>
      <c r="K227" s="209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</row>
    <row r="228" spans="1:46" x14ac:dyDescent="0.15">
      <c r="A228" s="340"/>
      <c r="B228" s="5"/>
      <c r="C228" s="6"/>
      <c r="D228" s="7"/>
      <c r="E228" s="7"/>
      <c r="F228" s="7"/>
      <c r="G228" s="7"/>
      <c r="H228" s="209"/>
      <c r="I228" s="209"/>
      <c r="J228" s="209"/>
      <c r="K228" s="209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</row>
    <row r="229" spans="1:46" x14ac:dyDescent="0.15">
      <c r="A229" s="340"/>
      <c r="B229" s="5"/>
      <c r="C229" s="6"/>
      <c r="D229" s="7"/>
      <c r="E229" s="7"/>
      <c r="F229" s="7"/>
      <c r="G229" s="7"/>
      <c r="H229" s="209"/>
      <c r="I229" s="209"/>
      <c r="J229" s="209"/>
      <c r="K229" s="209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</row>
    <row r="230" spans="1:46" x14ac:dyDescent="0.15">
      <c r="A230" s="340"/>
      <c r="B230" s="5"/>
      <c r="C230" s="6"/>
      <c r="D230" s="7"/>
      <c r="E230" s="7"/>
      <c r="F230" s="7"/>
      <c r="G230" s="7"/>
      <c r="H230" s="209"/>
      <c r="I230" s="209"/>
      <c r="J230" s="209"/>
      <c r="K230" s="209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</row>
    <row r="231" spans="1:46" x14ac:dyDescent="0.15">
      <c r="A231" s="340"/>
      <c r="B231" s="5"/>
      <c r="C231" s="6"/>
      <c r="D231" s="7"/>
      <c r="E231" s="7"/>
      <c r="F231" s="7"/>
      <c r="G231" s="7"/>
      <c r="H231" s="209"/>
      <c r="I231" s="209"/>
      <c r="J231" s="209"/>
      <c r="K231" s="209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</row>
    <row r="232" spans="1:46" x14ac:dyDescent="0.15">
      <c r="A232" s="340"/>
      <c r="B232" s="5"/>
      <c r="C232" s="6"/>
      <c r="D232" s="7"/>
      <c r="E232" s="7"/>
      <c r="F232" s="7"/>
      <c r="G232" s="7"/>
      <c r="H232" s="209"/>
      <c r="I232" s="209"/>
      <c r="J232" s="209"/>
      <c r="K232" s="209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</row>
    <row r="233" spans="1:46" x14ac:dyDescent="0.15">
      <c r="A233" s="340"/>
      <c r="B233" s="5"/>
      <c r="C233" s="6"/>
      <c r="D233" s="7"/>
      <c r="E233" s="7"/>
      <c r="F233" s="7"/>
      <c r="G233" s="7"/>
      <c r="H233" s="209"/>
      <c r="I233" s="209"/>
      <c r="J233" s="209"/>
      <c r="K233" s="209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</row>
    <row r="234" spans="1:46" x14ac:dyDescent="0.15">
      <c r="A234" s="340"/>
      <c r="B234" s="5"/>
      <c r="C234" s="6"/>
      <c r="D234" s="7"/>
      <c r="E234" s="7"/>
      <c r="F234" s="7"/>
      <c r="G234" s="7"/>
      <c r="H234" s="209"/>
      <c r="I234" s="209"/>
      <c r="J234" s="209"/>
      <c r="K234" s="209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</row>
    <row r="235" spans="1:46" x14ac:dyDescent="0.15">
      <c r="A235" s="340"/>
      <c r="B235" s="5"/>
      <c r="C235" s="6"/>
      <c r="D235" s="7"/>
      <c r="E235" s="7"/>
      <c r="F235" s="7"/>
      <c r="G235" s="7"/>
      <c r="H235" s="209"/>
      <c r="I235" s="209"/>
      <c r="J235" s="209"/>
      <c r="K235" s="209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</row>
    <row r="236" spans="1:46" x14ac:dyDescent="0.15">
      <c r="A236" s="340"/>
      <c r="B236" s="5"/>
      <c r="C236" s="6"/>
      <c r="D236" s="7"/>
      <c r="E236" s="7"/>
      <c r="F236" s="7"/>
      <c r="G236" s="7"/>
      <c r="H236" s="209"/>
      <c r="I236" s="209"/>
      <c r="J236" s="209"/>
      <c r="K236" s="209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</row>
    <row r="237" spans="1:46" x14ac:dyDescent="0.15">
      <c r="A237" s="340"/>
      <c r="B237" s="5"/>
      <c r="C237" s="6"/>
      <c r="D237" s="7"/>
      <c r="E237" s="7"/>
      <c r="F237" s="7"/>
      <c r="G237" s="7"/>
      <c r="H237" s="277"/>
      <c r="I237" s="277"/>
      <c r="J237" s="209"/>
      <c r="K237" s="209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</row>
    <row r="238" spans="1:46" x14ac:dyDescent="0.15">
      <c r="A238" s="340"/>
      <c r="B238" s="5"/>
      <c r="C238" s="6"/>
      <c r="D238" s="7"/>
      <c r="E238" s="7"/>
      <c r="F238" s="7"/>
      <c r="G238" s="7"/>
      <c r="H238" s="277"/>
      <c r="I238" s="277"/>
      <c r="J238" s="209"/>
      <c r="K238" s="209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</row>
    <row r="239" spans="1:46" x14ac:dyDescent="0.15">
      <c r="A239" s="340"/>
      <c r="B239" s="5"/>
      <c r="C239" s="6"/>
      <c r="D239" s="7"/>
      <c r="E239" s="7"/>
      <c r="F239" s="7"/>
      <c r="G239" s="7"/>
      <c r="H239" s="277"/>
      <c r="I239" s="277"/>
      <c r="J239" s="209"/>
      <c r="K239" s="209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</row>
    <row r="240" spans="1:46" x14ac:dyDescent="0.15">
      <c r="A240" s="340"/>
      <c r="B240" s="5"/>
      <c r="C240" s="6"/>
      <c r="D240" s="7"/>
      <c r="E240" s="7"/>
      <c r="F240" s="7"/>
      <c r="G240" s="7"/>
      <c r="H240" s="277"/>
      <c r="I240" s="277"/>
      <c r="J240" s="209"/>
      <c r="K240" s="209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</row>
    <row r="241" spans="1:46" x14ac:dyDescent="0.15">
      <c r="A241" s="340"/>
      <c r="B241" s="5"/>
      <c r="C241" s="6"/>
      <c r="D241" s="7"/>
      <c r="E241" s="7"/>
      <c r="F241" s="7"/>
      <c r="G241" s="7"/>
      <c r="H241" s="277"/>
      <c r="I241" s="277"/>
      <c r="J241" s="209"/>
      <c r="K241" s="209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</row>
    <row r="242" spans="1:46" x14ac:dyDescent="0.15">
      <c r="A242" s="340"/>
      <c r="B242" s="5"/>
      <c r="C242" s="6"/>
      <c r="D242" s="7"/>
      <c r="E242" s="7"/>
      <c r="F242" s="7"/>
      <c r="G242" s="7"/>
      <c r="H242" s="277"/>
      <c r="I242" s="277"/>
      <c r="J242" s="209"/>
      <c r="K242" s="209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</row>
    <row r="243" spans="1:46" x14ac:dyDescent="0.15">
      <c r="A243" s="340"/>
      <c r="B243" s="5"/>
      <c r="C243" s="6"/>
      <c r="D243" s="7"/>
      <c r="E243" s="7"/>
      <c r="F243" s="7"/>
      <c r="G243" s="7"/>
      <c r="H243" s="277"/>
      <c r="I243" s="277"/>
      <c r="J243" s="209"/>
      <c r="K243" s="209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</row>
    <row r="244" spans="1:46" x14ac:dyDescent="0.15">
      <c r="A244" s="340"/>
      <c r="B244" s="5"/>
      <c r="C244" s="6"/>
      <c r="D244" s="7"/>
      <c r="E244" s="7"/>
      <c r="F244" s="7"/>
      <c r="G244" s="7"/>
      <c r="H244" s="277"/>
      <c r="I244" s="277"/>
      <c r="J244" s="209"/>
      <c r="K244" s="209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</row>
    <row r="245" spans="1:46" x14ac:dyDescent="0.15">
      <c r="A245" s="340"/>
      <c r="B245" s="5"/>
      <c r="C245" s="6"/>
      <c r="D245" s="7"/>
      <c r="E245" s="7"/>
      <c r="F245" s="7"/>
      <c r="G245" s="7"/>
      <c r="H245" s="277"/>
      <c r="I245" s="277"/>
      <c r="J245" s="209"/>
      <c r="K245" s="209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</row>
    <row r="246" spans="1:46" x14ac:dyDescent="0.15">
      <c r="A246" s="340"/>
      <c r="B246" s="5"/>
      <c r="C246" s="6"/>
      <c r="D246" s="7"/>
      <c r="E246" s="7"/>
      <c r="F246" s="7"/>
      <c r="G246" s="7"/>
      <c r="H246" s="277"/>
      <c r="I246" s="277"/>
      <c r="J246" s="209"/>
      <c r="K246" s="209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</row>
    <row r="247" spans="1:46" x14ac:dyDescent="0.15">
      <c r="A247" s="340"/>
      <c r="B247" s="5"/>
      <c r="C247" s="6"/>
      <c r="D247" s="7"/>
      <c r="E247" s="7"/>
      <c r="F247" s="7"/>
      <c r="G247" s="7"/>
      <c r="H247" s="277"/>
      <c r="I247" s="277"/>
      <c r="J247" s="209"/>
      <c r="K247" s="209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</row>
    <row r="248" spans="1:46" x14ac:dyDescent="0.15">
      <c r="A248" s="340"/>
      <c r="B248" s="5"/>
      <c r="C248" s="6"/>
      <c r="D248" s="7"/>
      <c r="E248" s="7"/>
      <c r="F248" s="7"/>
      <c r="G248" s="7"/>
      <c r="H248" s="277"/>
      <c r="I248" s="277"/>
      <c r="J248" s="209"/>
      <c r="K248" s="209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</row>
    <row r="249" spans="1:46" x14ac:dyDescent="0.15">
      <c r="A249" s="340"/>
      <c r="B249" s="5"/>
      <c r="C249" s="6"/>
      <c r="D249" s="7"/>
      <c r="E249" s="7"/>
      <c r="F249" s="7"/>
      <c r="G249" s="7"/>
      <c r="H249" s="277"/>
      <c r="I249" s="277"/>
      <c r="J249" s="209"/>
      <c r="K249" s="209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</row>
    <row r="250" spans="1:46" x14ac:dyDescent="0.15">
      <c r="A250" s="340"/>
      <c r="B250" s="5"/>
      <c r="C250" s="6"/>
      <c r="D250" s="7"/>
      <c r="E250" s="7"/>
      <c r="F250" s="7"/>
      <c r="G250" s="7"/>
      <c r="H250" s="277"/>
      <c r="I250" s="277"/>
      <c r="J250" s="209"/>
      <c r="K250" s="209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</row>
    <row r="251" spans="1:46" x14ac:dyDescent="0.15">
      <c r="A251" s="340"/>
      <c r="B251" s="5"/>
      <c r="C251" s="6"/>
      <c r="D251" s="7"/>
      <c r="E251" s="7"/>
      <c r="F251" s="7"/>
      <c r="G251" s="7"/>
      <c r="H251" s="277"/>
      <c r="I251" s="277"/>
      <c r="J251" s="209"/>
      <c r="K251" s="209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</row>
    <row r="252" spans="1:46" x14ac:dyDescent="0.15">
      <c r="A252" s="340"/>
      <c r="B252" s="5"/>
      <c r="C252" s="6"/>
      <c r="D252" s="7"/>
      <c r="E252" s="7"/>
      <c r="F252" s="7"/>
      <c r="G252" s="7"/>
      <c r="H252" s="277"/>
      <c r="I252" s="277"/>
      <c r="J252" s="209"/>
      <c r="K252" s="209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</row>
    <row r="253" spans="1:46" x14ac:dyDescent="0.15">
      <c r="A253" s="340"/>
      <c r="B253" s="5"/>
      <c r="C253" s="6"/>
      <c r="D253" s="7"/>
      <c r="E253" s="7"/>
      <c r="F253" s="7"/>
      <c r="G253" s="7"/>
      <c r="H253" s="277"/>
      <c r="I253" s="277"/>
      <c r="J253" s="209"/>
      <c r="K253" s="209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</row>
    <row r="254" spans="1:46" x14ac:dyDescent="0.15">
      <c r="A254" s="340"/>
      <c r="B254" s="5"/>
      <c r="C254" s="6"/>
      <c r="D254" s="7"/>
      <c r="E254" s="7"/>
      <c r="F254" s="7"/>
      <c r="G254" s="7"/>
      <c r="H254" s="277"/>
      <c r="I254" s="277"/>
      <c r="J254" s="209"/>
      <c r="K254" s="209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9"/>
      <c r="AG254" s="9"/>
      <c r="AH254" s="9"/>
      <c r="AI254" s="9"/>
    </row>
    <row r="255" spans="1:46" x14ac:dyDescent="0.15">
      <c r="A255" s="340"/>
      <c r="B255" s="5"/>
      <c r="C255" s="6"/>
      <c r="D255" s="7"/>
      <c r="E255" s="7"/>
      <c r="F255" s="7"/>
      <c r="G255" s="7"/>
      <c r="H255" s="277"/>
      <c r="I255" s="277"/>
      <c r="J255" s="209"/>
      <c r="K255" s="209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9"/>
      <c r="AG255" s="9"/>
      <c r="AH255" s="9"/>
      <c r="AI255" s="9"/>
    </row>
    <row r="256" spans="1:46" x14ac:dyDescent="0.15">
      <c r="A256" s="340"/>
      <c r="B256" s="5"/>
      <c r="C256" s="6"/>
      <c r="D256" s="7"/>
      <c r="E256" s="7"/>
      <c r="F256" s="7"/>
      <c r="G256" s="7"/>
      <c r="H256" s="277"/>
      <c r="I256" s="277"/>
      <c r="J256" s="209"/>
      <c r="K256" s="209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9"/>
      <c r="AG256" s="9"/>
      <c r="AH256" s="9"/>
      <c r="AI256" s="9"/>
    </row>
    <row r="257" spans="1:35" x14ac:dyDescent="0.15">
      <c r="A257" s="340"/>
      <c r="B257" s="5"/>
      <c r="C257" s="6"/>
      <c r="D257" s="7"/>
      <c r="E257" s="7"/>
      <c r="F257" s="7"/>
      <c r="G257" s="7"/>
      <c r="H257" s="277"/>
      <c r="I257" s="277"/>
      <c r="J257" s="209"/>
      <c r="K257" s="209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9"/>
      <c r="AG257" s="9"/>
      <c r="AH257" s="9"/>
      <c r="AI257" s="9"/>
    </row>
    <row r="258" spans="1:35" x14ac:dyDescent="0.15">
      <c r="A258" s="340"/>
      <c r="B258" s="5"/>
      <c r="C258" s="6"/>
      <c r="D258" s="7"/>
      <c r="E258" s="7"/>
      <c r="F258" s="7"/>
      <c r="G258" s="7"/>
      <c r="H258" s="277"/>
      <c r="I258" s="277"/>
      <c r="J258" s="209"/>
      <c r="K258" s="209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9"/>
      <c r="AG258" s="9"/>
      <c r="AH258" s="9"/>
      <c r="AI258" s="9"/>
    </row>
    <row r="259" spans="1:35" x14ac:dyDescent="0.15">
      <c r="A259" s="340"/>
      <c r="B259" s="5"/>
      <c r="C259" s="6"/>
      <c r="D259" s="7"/>
      <c r="E259" s="7"/>
      <c r="F259" s="7"/>
      <c r="G259" s="7"/>
      <c r="H259" s="277"/>
      <c r="I259" s="277"/>
      <c r="J259" s="209"/>
      <c r="K259" s="209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9"/>
      <c r="AG259" s="9"/>
      <c r="AH259" s="9"/>
      <c r="AI259" s="9"/>
    </row>
    <row r="260" spans="1:35" x14ac:dyDescent="0.15">
      <c r="A260" s="340"/>
      <c r="B260" s="5"/>
      <c r="C260" s="6"/>
      <c r="D260" s="7"/>
      <c r="E260" s="7"/>
      <c r="F260" s="7"/>
      <c r="G260" s="7"/>
      <c r="H260" s="277"/>
      <c r="I260" s="277"/>
      <c r="J260" s="209"/>
      <c r="K260" s="209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9"/>
      <c r="AG260" s="9"/>
      <c r="AH260" s="9"/>
      <c r="AI260" s="9"/>
    </row>
    <row r="261" spans="1:35" x14ac:dyDescent="0.15">
      <c r="A261" s="340"/>
      <c r="B261" s="5"/>
      <c r="C261" s="6"/>
      <c r="D261" s="7"/>
      <c r="E261" s="7"/>
      <c r="F261" s="7"/>
      <c r="G261" s="7"/>
      <c r="H261" s="277"/>
      <c r="I261" s="277"/>
      <c r="J261" s="209"/>
      <c r="K261" s="209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9"/>
      <c r="AG261" s="9"/>
      <c r="AH261" s="9"/>
      <c r="AI261" s="9"/>
    </row>
    <row r="262" spans="1:35" x14ac:dyDescent="0.15">
      <c r="A262" s="340"/>
      <c r="B262" s="5"/>
      <c r="C262" s="6"/>
      <c r="D262" s="7"/>
      <c r="E262" s="7"/>
      <c r="F262" s="7"/>
      <c r="G262" s="7"/>
      <c r="H262" s="277"/>
      <c r="I262" s="277"/>
      <c r="J262" s="209"/>
      <c r="K262" s="209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9"/>
      <c r="AG262" s="9"/>
      <c r="AH262" s="9"/>
      <c r="AI262" s="9"/>
    </row>
    <row r="263" spans="1:35" x14ac:dyDescent="0.15">
      <c r="A263" s="340"/>
      <c r="B263" s="5"/>
      <c r="C263" s="6"/>
      <c r="D263" s="7"/>
      <c r="E263" s="7"/>
      <c r="F263" s="7"/>
      <c r="G263" s="7"/>
      <c r="H263" s="277"/>
      <c r="I263" s="277"/>
      <c r="J263" s="209"/>
      <c r="K263" s="209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9"/>
      <c r="AG263" s="9"/>
      <c r="AH263" s="9"/>
      <c r="AI263" s="9"/>
    </row>
    <row r="264" spans="1:35" x14ac:dyDescent="0.15">
      <c r="A264" s="340"/>
      <c r="B264" s="5"/>
      <c r="C264" s="6"/>
      <c r="D264" s="7"/>
      <c r="E264" s="7"/>
      <c r="F264" s="7"/>
      <c r="G264" s="7"/>
      <c r="H264" s="277"/>
      <c r="I264" s="277"/>
      <c r="J264" s="209"/>
      <c r="K264" s="209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9"/>
      <c r="AG264" s="9"/>
      <c r="AH264" s="9"/>
      <c r="AI264" s="9"/>
    </row>
    <row r="265" spans="1:35" x14ac:dyDescent="0.15">
      <c r="A265" s="340"/>
      <c r="B265" s="5"/>
      <c r="C265" s="6"/>
      <c r="D265" s="7"/>
      <c r="E265" s="7"/>
      <c r="F265" s="7"/>
      <c r="G265" s="7"/>
      <c r="H265" s="277"/>
      <c r="I265" s="277"/>
      <c r="J265" s="209"/>
      <c r="K265" s="209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9"/>
      <c r="AG265" s="9"/>
      <c r="AH265" s="9"/>
      <c r="AI265" s="9"/>
    </row>
    <row r="266" spans="1:35" x14ac:dyDescent="0.15">
      <c r="A266" s="340"/>
      <c r="B266" s="5"/>
      <c r="C266" s="6"/>
      <c r="D266" s="7"/>
      <c r="E266" s="7"/>
      <c r="F266" s="7"/>
      <c r="G266" s="7"/>
      <c r="H266" s="277"/>
      <c r="I266" s="277"/>
      <c r="J266" s="209"/>
      <c r="K266" s="209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9"/>
      <c r="AG266" s="9"/>
      <c r="AH266" s="9"/>
      <c r="AI266" s="9"/>
    </row>
    <row r="267" spans="1:35" x14ac:dyDescent="0.15">
      <c r="A267" s="340"/>
      <c r="B267" s="5"/>
      <c r="C267" s="6"/>
      <c r="D267" s="7"/>
      <c r="E267" s="7"/>
      <c r="F267" s="7"/>
      <c r="G267" s="7"/>
      <c r="H267" s="277"/>
      <c r="I267" s="277"/>
      <c r="J267" s="209"/>
      <c r="K267" s="209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9"/>
      <c r="AG267" s="9"/>
      <c r="AH267" s="9"/>
      <c r="AI267" s="9"/>
    </row>
    <row r="268" spans="1:35" x14ac:dyDescent="0.15">
      <c r="A268" s="340"/>
      <c r="B268" s="5"/>
      <c r="C268" s="6"/>
      <c r="D268" s="7"/>
      <c r="E268" s="7"/>
      <c r="F268" s="7"/>
      <c r="G268" s="7"/>
      <c r="H268" s="277"/>
      <c r="I268" s="277"/>
      <c r="J268" s="209"/>
      <c r="K268" s="209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9"/>
      <c r="AG268" s="9"/>
      <c r="AH268" s="9"/>
      <c r="AI268" s="9"/>
    </row>
    <row r="269" spans="1:35" x14ac:dyDescent="0.15">
      <c r="A269" s="340"/>
      <c r="B269" s="5"/>
      <c r="C269" s="6"/>
      <c r="D269" s="7"/>
      <c r="E269" s="7"/>
      <c r="F269" s="7"/>
      <c r="G269" s="7"/>
      <c r="H269" s="277"/>
      <c r="I269" s="277"/>
      <c r="J269" s="209"/>
      <c r="K269" s="209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9"/>
      <c r="AG269" s="9"/>
      <c r="AH269" s="9"/>
      <c r="AI269" s="9"/>
    </row>
    <row r="270" spans="1:35" x14ac:dyDescent="0.15">
      <c r="A270" s="340"/>
      <c r="B270" s="5"/>
      <c r="C270" s="6"/>
      <c r="D270" s="7"/>
      <c r="E270" s="7"/>
      <c r="F270" s="7"/>
      <c r="G270" s="7"/>
      <c r="H270" s="277"/>
      <c r="I270" s="277"/>
      <c r="J270" s="209"/>
      <c r="K270" s="209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9"/>
      <c r="AG270" s="9"/>
      <c r="AH270" s="9"/>
      <c r="AI270" s="9"/>
    </row>
    <row r="271" spans="1:35" x14ac:dyDescent="0.15">
      <c r="A271" s="340"/>
      <c r="B271" s="5"/>
      <c r="C271" s="6"/>
      <c r="D271" s="7"/>
      <c r="E271" s="7"/>
      <c r="F271" s="7"/>
      <c r="G271" s="7"/>
      <c r="H271" s="277"/>
      <c r="I271" s="277"/>
      <c r="J271" s="209"/>
      <c r="K271" s="209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9"/>
      <c r="AG271" s="9"/>
      <c r="AH271" s="9"/>
      <c r="AI271" s="9"/>
    </row>
    <row r="272" spans="1:35" x14ac:dyDescent="0.15">
      <c r="A272" s="340"/>
      <c r="B272" s="5"/>
      <c r="C272" s="6"/>
      <c r="D272" s="7"/>
      <c r="E272" s="7"/>
      <c r="F272" s="7"/>
      <c r="G272" s="7"/>
      <c r="H272" s="277"/>
      <c r="I272" s="277"/>
      <c r="J272" s="209"/>
      <c r="K272" s="209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9"/>
      <c r="AG272" s="9"/>
      <c r="AH272" s="9"/>
      <c r="AI272" s="9"/>
    </row>
    <row r="273" spans="1:35" x14ac:dyDescent="0.15">
      <c r="A273" s="340"/>
      <c r="B273" s="5"/>
      <c r="C273" s="6"/>
      <c r="D273" s="7"/>
      <c r="E273" s="7"/>
      <c r="F273" s="7"/>
      <c r="G273" s="7"/>
      <c r="H273" s="277"/>
      <c r="I273" s="277"/>
      <c r="J273" s="209"/>
      <c r="K273" s="209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9"/>
      <c r="AG273" s="9"/>
      <c r="AH273" s="9"/>
      <c r="AI273" s="9"/>
    </row>
    <row r="274" spans="1:35" x14ac:dyDescent="0.15">
      <c r="A274" s="340"/>
      <c r="B274" s="5"/>
      <c r="C274" s="6"/>
      <c r="D274" s="7"/>
      <c r="E274" s="7"/>
      <c r="F274" s="7"/>
      <c r="G274" s="7"/>
      <c r="H274" s="277"/>
      <c r="I274" s="277"/>
      <c r="J274" s="209"/>
      <c r="K274" s="209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9"/>
      <c r="AG274" s="9"/>
      <c r="AH274" s="9"/>
      <c r="AI274" s="9"/>
    </row>
    <row r="275" spans="1:35" x14ac:dyDescent="0.15">
      <c r="A275" s="340"/>
      <c r="B275" s="5"/>
      <c r="C275" s="6"/>
      <c r="D275" s="7"/>
      <c r="E275" s="7"/>
      <c r="F275" s="7"/>
      <c r="G275" s="7"/>
      <c r="H275" s="277"/>
      <c r="I275" s="277"/>
      <c r="J275" s="209"/>
      <c r="K275" s="209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9"/>
      <c r="AG275" s="9"/>
      <c r="AH275" s="9"/>
      <c r="AI275" s="9"/>
    </row>
    <row r="276" spans="1:35" x14ac:dyDescent="0.15">
      <c r="A276" s="340"/>
      <c r="B276" s="5"/>
      <c r="C276" s="6"/>
      <c r="D276" s="7"/>
      <c r="E276" s="7"/>
      <c r="F276" s="7"/>
      <c r="G276" s="7"/>
      <c r="H276" s="277"/>
      <c r="I276" s="277"/>
      <c r="J276" s="209"/>
      <c r="K276" s="209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9"/>
      <c r="AG276" s="9"/>
      <c r="AH276" s="9"/>
      <c r="AI276" s="9"/>
    </row>
    <row r="277" spans="1:35" x14ac:dyDescent="0.15">
      <c r="A277" s="340"/>
      <c r="B277" s="5"/>
      <c r="C277" s="6"/>
      <c r="D277" s="7"/>
      <c r="E277" s="7"/>
      <c r="F277" s="7"/>
      <c r="G277" s="7"/>
      <c r="H277" s="277"/>
      <c r="I277" s="277"/>
      <c r="J277" s="209"/>
      <c r="K277" s="209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9"/>
      <c r="AG277" s="9"/>
      <c r="AH277" s="9"/>
      <c r="AI277" s="9"/>
    </row>
    <row r="278" spans="1:35" x14ac:dyDescent="0.15">
      <c r="A278" s="340"/>
      <c r="B278" s="5"/>
      <c r="C278" s="6"/>
      <c r="D278" s="7"/>
      <c r="E278" s="7"/>
      <c r="F278" s="7"/>
      <c r="G278" s="7"/>
      <c r="H278" s="277"/>
      <c r="I278" s="277"/>
      <c r="J278" s="209"/>
      <c r="K278" s="209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9"/>
      <c r="AG278" s="9"/>
      <c r="AH278" s="9"/>
      <c r="AI278" s="9"/>
    </row>
    <row r="279" spans="1:35" x14ac:dyDescent="0.15">
      <c r="A279" s="340"/>
      <c r="B279" s="5"/>
      <c r="C279" s="6"/>
      <c r="D279" s="7"/>
      <c r="E279" s="7"/>
      <c r="F279" s="7"/>
      <c r="G279" s="7"/>
      <c r="H279" s="277"/>
      <c r="I279" s="277"/>
      <c r="J279" s="209"/>
      <c r="K279" s="209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9"/>
      <c r="AG279" s="9"/>
      <c r="AH279" s="9"/>
      <c r="AI279" s="9"/>
    </row>
    <row r="280" spans="1:35" x14ac:dyDescent="0.15">
      <c r="A280" s="340"/>
      <c r="B280" s="5"/>
      <c r="C280" s="6"/>
      <c r="D280" s="7"/>
      <c r="E280" s="7"/>
      <c r="F280" s="7"/>
      <c r="G280" s="7"/>
      <c r="H280" s="277"/>
      <c r="I280" s="277"/>
      <c r="J280" s="209"/>
      <c r="K280" s="209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9"/>
      <c r="AG280" s="9"/>
      <c r="AH280" s="9"/>
      <c r="AI280" s="9"/>
    </row>
    <row r="281" spans="1:35" x14ac:dyDescent="0.15">
      <c r="A281" s="340"/>
      <c r="B281" s="5"/>
      <c r="C281" s="6"/>
      <c r="D281" s="7"/>
      <c r="E281" s="7"/>
      <c r="F281" s="7"/>
      <c r="G281" s="7"/>
      <c r="H281" s="277"/>
      <c r="I281" s="277"/>
      <c r="J281" s="209"/>
      <c r="K281" s="209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9"/>
      <c r="AG281" s="9"/>
      <c r="AH281" s="9"/>
      <c r="AI281" s="9"/>
    </row>
    <row r="282" spans="1:35" x14ac:dyDescent="0.15">
      <c r="A282" s="340"/>
      <c r="B282" s="5"/>
      <c r="C282" s="6"/>
      <c r="D282" s="7"/>
      <c r="E282" s="7"/>
      <c r="F282" s="7"/>
      <c r="G282" s="7"/>
      <c r="H282" s="277"/>
      <c r="I282" s="277"/>
      <c r="J282" s="209"/>
      <c r="K282" s="209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9"/>
      <c r="AG282" s="9"/>
      <c r="AH282" s="9"/>
      <c r="AI282" s="9"/>
    </row>
    <row r="283" spans="1:35" x14ac:dyDescent="0.15">
      <c r="A283" s="340"/>
      <c r="B283" s="5"/>
      <c r="C283" s="6"/>
      <c r="D283" s="7"/>
      <c r="E283" s="7"/>
      <c r="F283" s="7"/>
      <c r="G283" s="7"/>
      <c r="H283" s="277"/>
      <c r="I283" s="277"/>
      <c r="J283" s="209"/>
      <c r="K283" s="209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9"/>
      <c r="AG283" s="9"/>
      <c r="AH283" s="9"/>
      <c r="AI283" s="9"/>
    </row>
    <row r="284" spans="1:35" x14ac:dyDescent="0.15">
      <c r="A284" s="340"/>
      <c r="B284" s="5"/>
      <c r="C284" s="6"/>
      <c r="D284" s="7"/>
      <c r="E284" s="7"/>
      <c r="F284" s="7"/>
      <c r="G284" s="7"/>
      <c r="H284" s="277"/>
      <c r="I284" s="277"/>
      <c r="J284" s="209"/>
      <c r="K284" s="209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9"/>
      <c r="AG284" s="9"/>
      <c r="AH284" s="9"/>
      <c r="AI284" s="9"/>
    </row>
    <row r="285" spans="1:35" x14ac:dyDescent="0.15">
      <c r="A285" s="340"/>
      <c r="B285" s="5"/>
      <c r="C285" s="6"/>
      <c r="D285" s="7"/>
      <c r="E285" s="7"/>
      <c r="F285" s="7"/>
      <c r="G285" s="7"/>
      <c r="H285" s="277"/>
      <c r="I285" s="277"/>
      <c r="J285" s="209"/>
      <c r="K285" s="209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9"/>
      <c r="AG285" s="9"/>
      <c r="AH285" s="9"/>
      <c r="AI285" s="9"/>
    </row>
    <row r="286" spans="1:35" x14ac:dyDescent="0.15">
      <c r="A286" s="340"/>
      <c r="B286" s="5"/>
      <c r="C286" s="6"/>
      <c r="D286" s="7"/>
      <c r="E286" s="7"/>
      <c r="F286" s="7"/>
      <c r="G286" s="7"/>
      <c r="H286" s="277"/>
      <c r="I286" s="277"/>
      <c r="J286" s="209"/>
      <c r="K286" s="209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9"/>
      <c r="AG286" s="9"/>
      <c r="AH286" s="9"/>
      <c r="AI286" s="9"/>
    </row>
    <row r="287" spans="1:35" x14ac:dyDescent="0.15">
      <c r="A287" s="340"/>
      <c r="B287" s="5"/>
      <c r="C287" s="6"/>
      <c r="D287" s="7"/>
      <c r="E287" s="7"/>
      <c r="F287" s="7"/>
      <c r="G287" s="7"/>
      <c r="H287" s="277"/>
      <c r="I287" s="277"/>
      <c r="J287" s="209"/>
      <c r="K287" s="209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9"/>
      <c r="AG287" s="9"/>
      <c r="AH287" s="9"/>
      <c r="AI287" s="9"/>
    </row>
    <row r="288" spans="1:35" x14ac:dyDescent="0.15">
      <c r="A288" s="340"/>
      <c r="B288" s="5"/>
      <c r="C288" s="6"/>
      <c r="D288" s="7"/>
      <c r="E288" s="7"/>
      <c r="F288" s="7"/>
      <c r="G288" s="7"/>
      <c r="H288" s="277"/>
      <c r="I288" s="277"/>
      <c r="J288" s="209"/>
      <c r="K288" s="209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9"/>
      <c r="AG288" s="9"/>
      <c r="AH288" s="9"/>
      <c r="AI288" s="9"/>
    </row>
    <row r="289" spans="1:35" x14ac:dyDescent="0.15">
      <c r="A289" s="340"/>
      <c r="B289" s="5"/>
      <c r="C289" s="6"/>
      <c r="D289" s="7"/>
      <c r="E289" s="7"/>
      <c r="F289" s="7"/>
      <c r="G289" s="7"/>
      <c r="H289" s="277"/>
      <c r="I289" s="277"/>
      <c r="J289" s="209"/>
      <c r="K289" s="209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9"/>
      <c r="AG289" s="9"/>
      <c r="AH289" s="9"/>
      <c r="AI289" s="9"/>
    </row>
    <row r="290" spans="1:35" x14ac:dyDescent="0.15">
      <c r="A290" s="340"/>
      <c r="B290" s="5"/>
      <c r="C290" s="6"/>
      <c r="D290" s="7"/>
      <c r="E290" s="7"/>
      <c r="F290" s="7"/>
      <c r="G290" s="7"/>
      <c r="H290" s="277"/>
      <c r="I290" s="277"/>
      <c r="J290" s="209"/>
      <c r="K290" s="209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9"/>
      <c r="AG290" s="9"/>
      <c r="AH290" s="9"/>
      <c r="AI290" s="9"/>
    </row>
    <row r="291" spans="1:35" x14ac:dyDescent="0.15">
      <c r="A291" s="340"/>
      <c r="B291" s="5"/>
      <c r="C291" s="6"/>
      <c r="D291" s="7"/>
      <c r="E291" s="7"/>
      <c r="F291" s="7"/>
      <c r="G291" s="7"/>
      <c r="H291" s="277"/>
      <c r="I291" s="277"/>
      <c r="J291" s="209"/>
      <c r="K291" s="209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9"/>
      <c r="AG291" s="9"/>
      <c r="AH291" s="9"/>
      <c r="AI291" s="9"/>
    </row>
    <row r="292" spans="1:35" x14ac:dyDescent="0.15">
      <c r="A292" s="340"/>
      <c r="B292" s="5"/>
      <c r="C292" s="6"/>
      <c r="D292" s="7"/>
      <c r="E292" s="7"/>
      <c r="F292" s="7"/>
      <c r="G292" s="7"/>
      <c r="H292" s="277"/>
      <c r="I292" s="277"/>
      <c r="J292" s="209"/>
      <c r="K292" s="209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9"/>
      <c r="AG292" s="9"/>
      <c r="AH292" s="9"/>
      <c r="AI292" s="9"/>
    </row>
    <row r="293" spans="1:35" x14ac:dyDescent="0.15">
      <c r="A293" s="340"/>
      <c r="B293" s="5"/>
      <c r="C293" s="6"/>
      <c r="D293" s="7"/>
      <c r="E293" s="7"/>
      <c r="F293" s="7"/>
      <c r="G293" s="7"/>
      <c r="H293" s="277"/>
      <c r="I293" s="277"/>
      <c r="J293" s="209"/>
      <c r="K293" s="209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9"/>
      <c r="AG293" s="9"/>
      <c r="AH293" s="9"/>
      <c r="AI293" s="9"/>
    </row>
    <row r="294" spans="1:35" x14ac:dyDescent="0.15">
      <c r="A294" s="340"/>
      <c r="B294" s="5"/>
      <c r="C294" s="6"/>
      <c r="D294" s="7"/>
      <c r="E294" s="7"/>
      <c r="F294" s="7"/>
      <c r="G294" s="7"/>
      <c r="H294" s="277"/>
      <c r="I294" s="277"/>
      <c r="J294" s="209"/>
      <c r="K294" s="209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9"/>
      <c r="AG294" s="9"/>
      <c r="AH294" s="9"/>
      <c r="AI294" s="9"/>
    </row>
    <row r="295" spans="1:35" x14ac:dyDescent="0.15">
      <c r="A295" s="340"/>
      <c r="B295" s="5"/>
      <c r="C295" s="6"/>
      <c r="D295" s="7"/>
      <c r="E295" s="7"/>
      <c r="F295" s="7"/>
      <c r="G295" s="7"/>
      <c r="H295" s="277"/>
      <c r="I295" s="277"/>
      <c r="J295" s="209"/>
      <c r="K295" s="209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9"/>
      <c r="AG295" s="9"/>
      <c r="AH295" s="9"/>
      <c r="AI295" s="9"/>
    </row>
    <row r="296" spans="1:35" x14ac:dyDescent="0.15">
      <c r="A296" s="340"/>
      <c r="B296" s="5"/>
      <c r="C296" s="6"/>
      <c r="D296" s="7"/>
      <c r="E296" s="7"/>
      <c r="F296" s="7"/>
      <c r="G296" s="7"/>
      <c r="H296" s="277"/>
      <c r="I296" s="277"/>
      <c r="J296" s="209"/>
      <c r="K296" s="209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9"/>
      <c r="AG296" s="9"/>
      <c r="AH296" s="9"/>
      <c r="AI296" s="9"/>
    </row>
    <row r="297" spans="1:35" x14ac:dyDescent="0.15">
      <c r="A297" s="340"/>
      <c r="B297" s="5"/>
      <c r="C297" s="6"/>
      <c r="D297" s="7"/>
      <c r="E297" s="7"/>
      <c r="F297" s="7"/>
      <c r="G297" s="7"/>
      <c r="H297" s="277"/>
      <c r="I297" s="277"/>
      <c r="J297" s="209"/>
      <c r="K297" s="209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9"/>
      <c r="AG297" s="9"/>
      <c r="AH297" s="9"/>
      <c r="AI297" s="9"/>
    </row>
    <row r="298" spans="1:35" x14ac:dyDescent="0.15">
      <c r="A298" s="340"/>
      <c r="B298" s="5"/>
      <c r="C298" s="6"/>
      <c r="D298" s="7"/>
      <c r="E298" s="7"/>
      <c r="F298" s="7"/>
      <c r="G298" s="7"/>
      <c r="H298" s="277"/>
      <c r="I298" s="277"/>
      <c r="J298" s="209"/>
      <c r="K298" s="209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9"/>
      <c r="AG298" s="9"/>
      <c r="AH298" s="9"/>
      <c r="AI298" s="9"/>
    </row>
    <row r="299" spans="1:35" x14ac:dyDescent="0.15">
      <c r="A299" s="340"/>
      <c r="B299" s="5"/>
      <c r="C299" s="6"/>
      <c r="D299" s="7"/>
      <c r="E299" s="7"/>
      <c r="F299" s="7"/>
      <c r="G299" s="7"/>
      <c r="H299" s="277"/>
      <c r="I299" s="277"/>
      <c r="J299" s="209"/>
      <c r="K299" s="209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9"/>
      <c r="AG299" s="9"/>
      <c r="AH299" s="9"/>
      <c r="AI299" s="9"/>
    </row>
    <row r="300" spans="1:35" x14ac:dyDescent="0.15">
      <c r="A300" s="340"/>
      <c r="B300" s="5"/>
      <c r="C300" s="6"/>
      <c r="D300" s="7"/>
      <c r="E300" s="7"/>
      <c r="F300" s="7"/>
      <c r="G300" s="7"/>
      <c r="H300" s="277"/>
      <c r="I300" s="277"/>
      <c r="J300" s="209"/>
      <c r="K300" s="209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9"/>
      <c r="AG300" s="9"/>
      <c r="AH300" s="9"/>
      <c r="AI300" s="9"/>
    </row>
    <row r="301" spans="1:35" x14ac:dyDescent="0.15">
      <c r="A301" s="340"/>
      <c r="B301" s="5"/>
      <c r="C301" s="6"/>
      <c r="D301" s="7"/>
      <c r="E301" s="7"/>
      <c r="F301" s="7"/>
      <c r="G301" s="7"/>
      <c r="H301" s="277"/>
      <c r="I301" s="277"/>
      <c r="J301" s="209"/>
      <c r="K301" s="209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9"/>
      <c r="AG301" s="9"/>
      <c r="AH301" s="9"/>
      <c r="AI301" s="9"/>
    </row>
    <row r="302" spans="1:35" x14ac:dyDescent="0.15">
      <c r="A302" s="340"/>
      <c r="B302" s="5"/>
      <c r="C302" s="6"/>
      <c r="D302" s="7"/>
      <c r="E302" s="7"/>
      <c r="F302" s="7"/>
      <c r="G302" s="7"/>
      <c r="H302" s="277"/>
      <c r="I302" s="277"/>
      <c r="J302" s="209"/>
      <c r="K302" s="209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9"/>
      <c r="AG302" s="9"/>
      <c r="AH302" s="9"/>
      <c r="AI302" s="9"/>
    </row>
    <row r="303" spans="1:35" x14ac:dyDescent="0.15">
      <c r="A303" s="340"/>
      <c r="B303" s="5"/>
      <c r="C303" s="6"/>
      <c r="D303" s="7"/>
      <c r="E303" s="7"/>
      <c r="F303" s="7"/>
      <c r="G303" s="7"/>
      <c r="H303" s="277"/>
      <c r="I303" s="277"/>
      <c r="J303" s="209"/>
      <c r="K303" s="209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9"/>
      <c r="AG303" s="9"/>
      <c r="AH303" s="9"/>
      <c r="AI303" s="9"/>
    </row>
    <row r="304" spans="1:35" x14ac:dyDescent="0.15">
      <c r="A304" s="340"/>
      <c r="B304" s="5"/>
      <c r="C304" s="6"/>
      <c r="D304" s="7"/>
      <c r="E304" s="7"/>
      <c r="F304" s="7"/>
      <c r="G304" s="7"/>
      <c r="H304" s="277"/>
      <c r="I304" s="277"/>
      <c r="J304" s="209"/>
      <c r="K304" s="209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9"/>
      <c r="AG304" s="9"/>
      <c r="AH304" s="9"/>
      <c r="AI304" s="9"/>
    </row>
    <row r="305" spans="1:35" x14ac:dyDescent="0.15">
      <c r="A305" s="340"/>
      <c r="B305" s="5"/>
      <c r="C305" s="6"/>
      <c r="D305" s="7"/>
      <c r="E305" s="7"/>
      <c r="F305" s="7"/>
      <c r="G305" s="7"/>
      <c r="H305" s="277"/>
      <c r="I305" s="277"/>
      <c r="J305" s="209"/>
      <c r="K305" s="209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9"/>
      <c r="AG305" s="9"/>
      <c r="AH305" s="9"/>
      <c r="AI305" s="9"/>
    </row>
    <row r="306" spans="1:35" x14ac:dyDescent="0.15">
      <c r="A306" s="340"/>
      <c r="B306" s="5"/>
      <c r="C306" s="6"/>
      <c r="D306" s="7"/>
      <c r="E306" s="7"/>
      <c r="F306" s="7"/>
      <c r="G306" s="7"/>
      <c r="H306" s="277"/>
      <c r="I306" s="277"/>
      <c r="J306" s="209"/>
      <c r="K306" s="209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9"/>
      <c r="AG306" s="9"/>
      <c r="AH306" s="9"/>
      <c r="AI306" s="9"/>
    </row>
    <row r="307" spans="1:35" x14ac:dyDescent="0.15">
      <c r="A307" s="340"/>
      <c r="B307" s="5"/>
      <c r="C307" s="6"/>
      <c r="D307" s="7"/>
      <c r="E307" s="7"/>
      <c r="F307" s="7"/>
      <c r="G307" s="7"/>
      <c r="H307" s="277"/>
      <c r="I307" s="277"/>
      <c r="J307" s="209"/>
      <c r="K307" s="209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9"/>
      <c r="AG307" s="9"/>
      <c r="AH307" s="9"/>
      <c r="AI307" s="9"/>
    </row>
    <row r="308" spans="1:35" x14ac:dyDescent="0.15">
      <c r="A308" s="340"/>
      <c r="B308" s="5"/>
      <c r="C308" s="6"/>
      <c r="D308" s="7"/>
      <c r="E308" s="7"/>
      <c r="F308" s="7"/>
      <c r="G308" s="7"/>
      <c r="H308" s="277"/>
      <c r="I308" s="277"/>
      <c r="J308" s="209"/>
      <c r="K308" s="209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9"/>
      <c r="AG308" s="9"/>
      <c r="AH308" s="9"/>
      <c r="AI308" s="9"/>
    </row>
    <row r="309" spans="1:35" x14ac:dyDescent="0.15">
      <c r="A309" s="340"/>
      <c r="B309" s="5"/>
      <c r="C309" s="6"/>
      <c r="D309" s="7"/>
      <c r="E309" s="7"/>
      <c r="F309" s="7"/>
      <c r="G309" s="7"/>
      <c r="H309" s="277"/>
      <c r="I309" s="277"/>
      <c r="J309" s="209"/>
      <c r="K309" s="209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9"/>
      <c r="AG309" s="9"/>
      <c r="AH309" s="9"/>
      <c r="AI309" s="9"/>
    </row>
    <row r="310" spans="1:35" x14ac:dyDescent="0.15">
      <c r="A310" s="340"/>
      <c r="B310" s="5"/>
      <c r="C310" s="6"/>
      <c r="D310" s="7"/>
      <c r="E310" s="7"/>
      <c r="F310" s="7"/>
      <c r="G310" s="7"/>
      <c r="H310" s="277"/>
      <c r="I310" s="277"/>
      <c r="J310" s="209"/>
      <c r="K310" s="209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9"/>
      <c r="AG310" s="9"/>
      <c r="AH310" s="9"/>
      <c r="AI310" s="9"/>
    </row>
    <row r="311" spans="1:35" x14ac:dyDescent="0.15">
      <c r="A311" s="340"/>
      <c r="B311" s="5"/>
      <c r="C311" s="6"/>
      <c r="D311" s="7"/>
      <c r="E311" s="7"/>
      <c r="F311" s="7"/>
      <c r="G311" s="7"/>
      <c r="H311" s="277"/>
      <c r="I311" s="277"/>
      <c r="J311" s="209"/>
      <c r="K311" s="209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9"/>
      <c r="AG311" s="9"/>
      <c r="AH311" s="9"/>
      <c r="AI311" s="9"/>
    </row>
    <row r="312" spans="1:35" x14ac:dyDescent="0.15">
      <c r="A312" s="340"/>
      <c r="B312" s="5"/>
      <c r="C312" s="6"/>
      <c r="D312" s="7"/>
      <c r="E312" s="7"/>
      <c r="F312" s="7"/>
      <c r="G312" s="7"/>
      <c r="H312" s="277"/>
      <c r="I312" s="277"/>
      <c r="J312" s="209"/>
      <c r="K312" s="209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9"/>
      <c r="AG312" s="9"/>
      <c r="AH312" s="9"/>
      <c r="AI312" s="9"/>
    </row>
    <row r="313" spans="1:35" x14ac:dyDescent="0.15">
      <c r="A313" s="340"/>
      <c r="B313" s="5"/>
      <c r="C313" s="6"/>
      <c r="D313" s="7"/>
      <c r="E313" s="7"/>
      <c r="F313" s="7"/>
      <c r="G313" s="7"/>
      <c r="H313" s="277"/>
      <c r="I313" s="277"/>
      <c r="J313" s="209"/>
      <c r="K313" s="209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9"/>
      <c r="AG313" s="9"/>
      <c r="AH313" s="9"/>
      <c r="AI313" s="9"/>
    </row>
    <row r="314" spans="1:35" x14ac:dyDescent="0.15">
      <c r="A314" s="340"/>
      <c r="B314" s="5"/>
      <c r="C314" s="6"/>
      <c r="D314" s="7"/>
      <c r="E314" s="7"/>
      <c r="F314" s="7"/>
      <c r="G314" s="7"/>
      <c r="H314" s="277"/>
      <c r="I314" s="277"/>
      <c r="J314" s="209"/>
      <c r="K314" s="209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9"/>
      <c r="AG314" s="9"/>
      <c r="AH314" s="9"/>
      <c r="AI314" s="9"/>
    </row>
    <row r="315" spans="1:35" x14ac:dyDescent="0.15">
      <c r="A315" s="340"/>
      <c r="B315" s="5"/>
      <c r="C315" s="6"/>
      <c r="D315" s="7"/>
      <c r="E315" s="7"/>
      <c r="F315" s="7"/>
      <c r="G315" s="7"/>
      <c r="H315" s="277"/>
      <c r="I315" s="277"/>
      <c r="J315" s="209"/>
      <c r="K315" s="209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9"/>
      <c r="AG315" s="9"/>
      <c r="AH315" s="9"/>
      <c r="AI315" s="9"/>
    </row>
    <row r="316" spans="1:35" x14ac:dyDescent="0.15">
      <c r="A316" s="340"/>
      <c r="B316" s="5"/>
      <c r="C316" s="6"/>
      <c r="D316" s="7"/>
      <c r="E316" s="7"/>
      <c r="F316" s="7"/>
      <c r="G316" s="7"/>
      <c r="H316" s="277"/>
      <c r="I316" s="277"/>
      <c r="J316" s="209"/>
      <c r="K316" s="209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9"/>
      <c r="AG316" s="9"/>
      <c r="AH316" s="9"/>
      <c r="AI316" s="9"/>
    </row>
    <row r="317" spans="1:35" x14ac:dyDescent="0.15">
      <c r="A317" s="340"/>
      <c r="B317" s="5"/>
      <c r="C317" s="6"/>
      <c r="D317" s="7"/>
      <c r="E317" s="7"/>
      <c r="F317" s="7"/>
      <c r="G317" s="7"/>
      <c r="H317" s="277"/>
      <c r="I317" s="277"/>
      <c r="J317" s="209"/>
      <c r="K317" s="209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9"/>
      <c r="AG317" s="9"/>
      <c r="AH317" s="9"/>
      <c r="AI317" s="9"/>
    </row>
    <row r="318" spans="1:35" x14ac:dyDescent="0.15">
      <c r="A318" s="340"/>
      <c r="B318" s="5"/>
      <c r="C318" s="6"/>
      <c r="D318" s="7"/>
      <c r="E318" s="7"/>
      <c r="F318" s="7"/>
      <c r="G318" s="7"/>
      <c r="H318" s="277"/>
      <c r="I318" s="277"/>
      <c r="J318" s="209"/>
      <c r="K318" s="209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9"/>
      <c r="AG318" s="9"/>
      <c r="AH318" s="9"/>
      <c r="AI318" s="9"/>
    </row>
    <row r="319" spans="1:35" x14ac:dyDescent="0.15">
      <c r="A319" s="340"/>
      <c r="B319" s="5"/>
      <c r="C319" s="6"/>
      <c r="D319" s="7"/>
      <c r="E319" s="7"/>
      <c r="F319" s="7"/>
      <c r="G319" s="7"/>
      <c r="H319" s="277"/>
      <c r="I319" s="277"/>
      <c r="J319" s="209"/>
      <c r="K319" s="209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9"/>
      <c r="AG319" s="9"/>
      <c r="AH319" s="9"/>
      <c r="AI319" s="9"/>
    </row>
    <row r="320" spans="1:35" x14ac:dyDescent="0.15">
      <c r="A320" s="340"/>
      <c r="B320" s="5"/>
      <c r="C320" s="6"/>
      <c r="D320" s="7"/>
      <c r="E320" s="7"/>
      <c r="F320" s="7"/>
      <c r="G320" s="7"/>
      <c r="H320" s="277"/>
      <c r="I320" s="277"/>
      <c r="J320" s="209"/>
      <c r="K320" s="209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9"/>
      <c r="AG320" s="9"/>
      <c r="AH320" s="9"/>
      <c r="AI320" s="9"/>
    </row>
    <row r="321" spans="1:35" x14ac:dyDescent="0.15">
      <c r="A321" s="340"/>
      <c r="B321" s="5"/>
      <c r="C321" s="6"/>
      <c r="D321" s="7"/>
      <c r="E321" s="7"/>
      <c r="F321" s="7"/>
      <c r="G321" s="7"/>
      <c r="H321" s="277"/>
      <c r="I321" s="277"/>
      <c r="J321" s="209"/>
      <c r="K321" s="209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9"/>
      <c r="AG321" s="9"/>
      <c r="AH321" s="9"/>
      <c r="AI321" s="9"/>
    </row>
    <row r="322" spans="1:35" x14ac:dyDescent="0.15">
      <c r="A322" s="340"/>
      <c r="B322" s="5"/>
      <c r="C322" s="6"/>
      <c r="D322" s="7"/>
      <c r="E322" s="7"/>
      <c r="F322" s="7"/>
      <c r="G322" s="7"/>
      <c r="H322" s="277"/>
      <c r="I322" s="277"/>
      <c r="J322" s="209"/>
      <c r="K322" s="209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9"/>
      <c r="AG322" s="9"/>
      <c r="AH322" s="9"/>
      <c r="AI322" s="9"/>
    </row>
    <row r="323" spans="1:35" x14ac:dyDescent="0.15">
      <c r="A323" s="340"/>
      <c r="B323" s="5"/>
      <c r="C323" s="6"/>
      <c r="D323" s="7"/>
      <c r="E323" s="7"/>
      <c r="F323" s="7"/>
      <c r="G323" s="7"/>
      <c r="H323" s="277"/>
      <c r="I323" s="277"/>
      <c r="J323" s="209"/>
      <c r="K323" s="209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9"/>
      <c r="AG323" s="9"/>
      <c r="AH323" s="9"/>
      <c r="AI323" s="9"/>
    </row>
    <row r="324" spans="1:35" x14ac:dyDescent="0.15">
      <c r="A324" s="340"/>
      <c r="B324" s="5"/>
      <c r="C324" s="6"/>
      <c r="D324" s="7"/>
      <c r="E324" s="7"/>
      <c r="F324" s="7"/>
      <c r="G324" s="7"/>
      <c r="H324" s="277"/>
      <c r="I324" s="277"/>
      <c r="J324" s="209"/>
      <c r="K324" s="209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9"/>
      <c r="AG324" s="9"/>
      <c r="AH324" s="9"/>
      <c r="AI324" s="9"/>
    </row>
    <row r="325" spans="1:35" x14ac:dyDescent="0.15">
      <c r="A325" s="340"/>
      <c r="B325" s="5"/>
      <c r="C325" s="6"/>
      <c r="D325" s="7"/>
      <c r="E325" s="7"/>
      <c r="F325" s="7"/>
      <c r="G325" s="7"/>
      <c r="H325" s="277"/>
      <c r="I325" s="277"/>
      <c r="J325" s="209"/>
      <c r="K325" s="209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9"/>
      <c r="AG325" s="9"/>
      <c r="AH325" s="9"/>
      <c r="AI325" s="9"/>
    </row>
    <row r="326" spans="1:35" x14ac:dyDescent="0.15">
      <c r="A326" s="340"/>
      <c r="B326" s="5"/>
      <c r="C326" s="6"/>
      <c r="D326" s="7"/>
      <c r="E326" s="7"/>
      <c r="F326" s="7"/>
      <c r="G326" s="7"/>
      <c r="H326" s="277"/>
      <c r="I326" s="277"/>
      <c r="J326" s="209"/>
      <c r="K326" s="209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9"/>
      <c r="AG326" s="9"/>
      <c r="AH326" s="9"/>
      <c r="AI326" s="9"/>
    </row>
    <row r="327" spans="1:35" x14ac:dyDescent="0.15">
      <c r="A327" s="340"/>
      <c r="B327" s="5"/>
      <c r="C327" s="6"/>
      <c r="D327" s="7"/>
      <c r="E327" s="7"/>
      <c r="F327" s="7"/>
      <c r="G327" s="7"/>
      <c r="H327" s="277"/>
      <c r="I327" s="277"/>
      <c r="J327" s="209"/>
      <c r="K327" s="209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9"/>
      <c r="AG327" s="9"/>
      <c r="AH327" s="9"/>
      <c r="AI327" s="9"/>
    </row>
    <row r="328" spans="1:35" x14ac:dyDescent="0.15">
      <c r="A328" s="340"/>
      <c r="B328" s="5"/>
      <c r="C328" s="6"/>
      <c r="D328" s="7"/>
      <c r="E328" s="7"/>
      <c r="F328" s="7"/>
      <c r="G328" s="7"/>
      <c r="H328" s="277"/>
      <c r="I328" s="277"/>
      <c r="J328" s="209"/>
      <c r="K328" s="209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9"/>
      <c r="AG328" s="9"/>
      <c r="AH328" s="9"/>
      <c r="AI328" s="9"/>
    </row>
    <row r="329" spans="1:35" x14ac:dyDescent="0.15">
      <c r="A329" s="340"/>
      <c r="B329" s="5"/>
      <c r="C329" s="6"/>
      <c r="D329" s="7"/>
      <c r="E329" s="7"/>
      <c r="F329" s="7"/>
      <c r="G329" s="7"/>
      <c r="H329" s="277"/>
      <c r="I329" s="277"/>
      <c r="J329" s="209"/>
      <c r="K329" s="209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9"/>
      <c r="AG329" s="9"/>
      <c r="AH329" s="9"/>
      <c r="AI329" s="9"/>
    </row>
    <row r="330" spans="1:35" x14ac:dyDescent="0.15">
      <c r="A330" s="340"/>
      <c r="B330" s="5"/>
      <c r="C330" s="6"/>
      <c r="D330" s="7"/>
      <c r="E330" s="7"/>
      <c r="F330" s="7"/>
      <c r="G330" s="7"/>
      <c r="H330" s="277"/>
      <c r="I330" s="277"/>
      <c r="J330" s="209"/>
      <c r="K330" s="209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9"/>
      <c r="AG330" s="9"/>
      <c r="AH330" s="9"/>
      <c r="AI330" s="9"/>
    </row>
    <row r="331" spans="1:35" x14ac:dyDescent="0.15">
      <c r="A331" s="340"/>
      <c r="B331" s="5"/>
      <c r="C331" s="6"/>
      <c r="D331" s="7"/>
      <c r="E331" s="7"/>
      <c r="F331" s="7"/>
      <c r="G331" s="7"/>
      <c r="H331" s="277"/>
      <c r="I331" s="277"/>
      <c r="J331" s="209"/>
      <c r="K331" s="209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9"/>
      <c r="AG331" s="9"/>
      <c r="AH331" s="9"/>
      <c r="AI331" s="9"/>
    </row>
    <row r="332" spans="1:35" x14ac:dyDescent="0.15">
      <c r="A332" s="340"/>
      <c r="B332" s="5"/>
      <c r="C332" s="6"/>
      <c r="D332" s="7"/>
      <c r="E332" s="7"/>
      <c r="F332" s="7"/>
      <c r="G332" s="7"/>
      <c r="H332" s="277"/>
      <c r="I332" s="277"/>
      <c r="J332" s="209"/>
      <c r="K332" s="209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9"/>
      <c r="AG332" s="9"/>
      <c r="AH332" s="9"/>
      <c r="AI332" s="9"/>
    </row>
    <row r="333" spans="1:35" x14ac:dyDescent="0.15">
      <c r="A333" s="340"/>
      <c r="B333" s="5"/>
      <c r="C333" s="6"/>
      <c r="D333" s="7"/>
      <c r="E333" s="7"/>
      <c r="F333" s="7"/>
      <c r="G333" s="7"/>
      <c r="H333" s="277"/>
      <c r="I333" s="277"/>
      <c r="J333" s="209"/>
      <c r="K333" s="209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9"/>
      <c r="AG333" s="9"/>
      <c r="AH333" s="9"/>
      <c r="AI333" s="9"/>
    </row>
    <row r="334" spans="1:35" x14ac:dyDescent="0.15">
      <c r="A334" s="340"/>
      <c r="B334" s="5"/>
      <c r="C334" s="6"/>
      <c r="D334" s="7"/>
      <c r="E334" s="7"/>
      <c r="F334" s="7"/>
      <c r="G334" s="7"/>
      <c r="H334" s="277"/>
      <c r="I334" s="277"/>
      <c r="J334" s="209"/>
      <c r="K334" s="209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9"/>
      <c r="AG334" s="9"/>
      <c r="AH334" s="9"/>
      <c r="AI334" s="9"/>
    </row>
    <row r="335" spans="1:35" x14ac:dyDescent="0.15">
      <c r="A335" s="340"/>
      <c r="B335" s="5"/>
      <c r="C335" s="6"/>
      <c r="D335" s="7"/>
      <c r="E335" s="7"/>
      <c r="F335" s="7"/>
      <c r="G335" s="7"/>
      <c r="H335" s="277"/>
      <c r="I335" s="277"/>
      <c r="J335" s="209"/>
      <c r="K335" s="209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9"/>
      <c r="AG335" s="9"/>
      <c r="AH335" s="9"/>
      <c r="AI335" s="9"/>
    </row>
    <row r="336" spans="1:35" x14ac:dyDescent="0.15">
      <c r="A336" s="340"/>
      <c r="B336" s="5"/>
      <c r="C336" s="6"/>
      <c r="D336" s="7"/>
      <c r="E336" s="7"/>
      <c r="F336" s="7"/>
      <c r="G336" s="7"/>
      <c r="H336" s="277"/>
      <c r="I336" s="277"/>
      <c r="J336" s="209"/>
      <c r="K336" s="209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9"/>
      <c r="AG336" s="9"/>
      <c r="AH336" s="9"/>
      <c r="AI336" s="9"/>
    </row>
    <row r="337" spans="1:35" x14ac:dyDescent="0.15">
      <c r="A337" s="340"/>
      <c r="B337" s="5"/>
      <c r="C337" s="6"/>
      <c r="D337" s="7"/>
      <c r="E337" s="7"/>
      <c r="F337" s="7"/>
      <c r="G337" s="7"/>
      <c r="H337" s="277"/>
      <c r="I337" s="277"/>
      <c r="J337" s="209"/>
      <c r="K337" s="209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9"/>
      <c r="AG337" s="9"/>
      <c r="AH337" s="9"/>
      <c r="AI337" s="9"/>
    </row>
    <row r="338" spans="1:35" x14ac:dyDescent="0.15">
      <c r="A338" s="340"/>
      <c r="B338" s="5"/>
      <c r="C338" s="6"/>
      <c r="D338" s="7"/>
      <c r="E338" s="7"/>
      <c r="F338" s="7"/>
      <c r="G338" s="7"/>
      <c r="H338" s="277"/>
      <c r="I338" s="277"/>
      <c r="J338" s="209"/>
      <c r="K338" s="209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9"/>
      <c r="AG338" s="9"/>
      <c r="AH338" s="9"/>
      <c r="AI338" s="9"/>
    </row>
    <row r="339" spans="1:35" x14ac:dyDescent="0.15">
      <c r="A339" s="340"/>
      <c r="B339" s="5"/>
      <c r="C339" s="6"/>
      <c r="D339" s="7"/>
      <c r="E339" s="7"/>
      <c r="F339" s="7"/>
      <c r="G339" s="7"/>
      <c r="H339" s="277"/>
      <c r="I339" s="277"/>
      <c r="J339" s="209"/>
      <c r="K339" s="209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9"/>
      <c r="AG339" s="9"/>
      <c r="AH339" s="9"/>
      <c r="AI339" s="9"/>
    </row>
    <row r="340" spans="1:35" x14ac:dyDescent="0.15">
      <c r="A340" s="340"/>
      <c r="B340" s="5"/>
      <c r="C340" s="6"/>
      <c r="D340" s="7"/>
      <c r="E340" s="7"/>
      <c r="F340" s="7"/>
      <c r="G340" s="7"/>
      <c r="H340" s="277"/>
      <c r="I340" s="277"/>
      <c r="J340" s="209"/>
      <c r="K340" s="209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9"/>
      <c r="AG340" s="9"/>
      <c r="AH340" s="9"/>
      <c r="AI340" s="9"/>
    </row>
    <row r="341" spans="1:35" x14ac:dyDescent="0.15">
      <c r="A341" s="340"/>
      <c r="B341" s="5"/>
      <c r="C341" s="6"/>
      <c r="D341" s="7"/>
      <c r="E341" s="7"/>
      <c r="F341" s="7"/>
      <c r="G341" s="7"/>
      <c r="H341" s="277"/>
      <c r="I341" s="277"/>
      <c r="J341" s="209"/>
      <c r="K341" s="209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9"/>
      <c r="AG341" s="9"/>
      <c r="AH341" s="9"/>
      <c r="AI341" s="9"/>
    </row>
    <row r="342" spans="1:35" x14ac:dyDescent="0.15">
      <c r="A342" s="340"/>
      <c r="B342" s="5"/>
      <c r="C342" s="6"/>
      <c r="D342" s="7"/>
      <c r="E342" s="7"/>
      <c r="F342" s="7"/>
      <c r="G342" s="7"/>
      <c r="H342" s="277"/>
      <c r="I342" s="277"/>
      <c r="J342" s="209"/>
      <c r="K342" s="209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9"/>
      <c r="AG342" s="9"/>
      <c r="AH342" s="9"/>
      <c r="AI342" s="9"/>
    </row>
    <row r="343" spans="1:35" x14ac:dyDescent="0.15">
      <c r="A343" s="340"/>
      <c r="B343" s="5"/>
      <c r="C343" s="6"/>
      <c r="D343" s="7"/>
      <c r="E343" s="7"/>
      <c r="F343" s="7"/>
      <c r="G343" s="7"/>
      <c r="H343" s="277"/>
      <c r="I343" s="277"/>
      <c r="J343" s="277"/>
      <c r="K343" s="209"/>
      <c r="L343" s="5"/>
      <c r="M343" s="8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</row>
    <row r="344" spans="1:35" x14ac:dyDescent="0.15">
      <c r="A344" s="340"/>
      <c r="B344" s="5"/>
      <c r="C344" s="6"/>
      <c r="D344" s="7"/>
      <c r="E344" s="7"/>
      <c r="F344" s="7"/>
      <c r="G344" s="7"/>
      <c r="H344" s="277"/>
      <c r="I344" s="277"/>
      <c r="J344" s="277"/>
      <c r="K344" s="209"/>
      <c r="L344" s="5"/>
      <c r="M344" s="8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</row>
    <row r="345" spans="1:35" x14ac:dyDescent="0.15">
      <c r="A345" s="340"/>
      <c r="B345" s="5"/>
      <c r="C345" s="6"/>
      <c r="D345" s="7"/>
      <c r="E345" s="7"/>
      <c r="F345" s="7"/>
      <c r="G345" s="7"/>
      <c r="H345" s="277"/>
      <c r="I345" s="277"/>
      <c r="J345" s="277"/>
      <c r="K345" s="209"/>
      <c r="L345" s="5"/>
      <c r="M345" s="8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</row>
    <row r="346" spans="1:35" x14ac:dyDescent="0.15">
      <c r="A346" s="340"/>
      <c r="B346" s="5"/>
      <c r="C346" s="6"/>
      <c r="D346" s="7"/>
      <c r="E346" s="7"/>
      <c r="F346" s="7"/>
      <c r="G346" s="7"/>
      <c r="H346" s="277"/>
      <c r="I346" s="277"/>
      <c r="J346" s="277"/>
      <c r="K346" s="209"/>
      <c r="L346" s="5"/>
      <c r="M346" s="8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</row>
    <row r="347" spans="1:35" x14ac:dyDescent="0.15">
      <c r="A347" s="340"/>
      <c r="B347" s="5"/>
      <c r="C347" s="6"/>
      <c r="D347" s="7"/>
      <c r="E347" s="7"/>
      <c r="F347" s="7"/>
      <c r="G347" s="7"/>
      <c r="H347" s="277"/>
      <c r="I347" s="277"/>
      <c r="J347" s="277"/>
      <c r="K347" s="209"/>
      <c r="L347" s="5"/>
      <c r="M347" s="8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</row>
    <row r="348" spans="1:35" x14ac:dyDescent="0.15">
      <c r="A348" s="340"/>
      <c r="B348" s="5"/>
      <c r="C348" s="6"/>
      <c r="D348" s="7"/>
      <c r="E348" s="7"/>
      <c r="F348" s="7"/>
      <c r="G348" s="7"/>
      <c r="H348" s="277"/>
      <c r="I348" s="277"/>
      <c r="J348" s="277"/>
      <c r="K348" s="209"/>
      <c r="L348" s="5"/>
      <c r="M348" s="8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</row>
    <row r="349" spans="1:35" x14ac:dyDescent="0.15">
      <c r="A349" s="340"/>
      <c r="B349" s="5"/>
      <c r="C349" s="6"/>
      <c r="D349" s="7"/>
      <c r="E349" s="7"/>
      <c r="F349" s="7"/>
      <c r="G349" s="7"/>
      <c r="H349" s="277"/>
      <c r="I349" s="277"/>
      <c r="J349" s="277"/>
      <c r="K349" s="209"/>
      <c r="L349" s="5"/>
      <c r="M349" s="8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</row>
    <row r="350" spans="1:35" x14ac:dyDescent="0.15">
      <c r="A350" s="340"/>
      <c r="B350" s="5"/>
      <c r="C350" s="6"/>
      <c r="D350" s="7"/>
      <c r="E350" s="7"/>
      <c r="F350" s="7"/>
      <c r="G350" s="7"/>
      <c r="H350" s="277"/>
      <c r="I350" s="277"/>
      <c r="J350" s="277"/>
      <c r="K350" s="209"/>
      <c r="L350" s="5"/>
      <c r="M350" s="8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</row>
    <row r="351" spans="1:35" x14ac:dyDescent="0.15">
      <c r="A351" s="340"/>
      <c r="B351" s="5"/>
      <c r="C351" s="6"/>
      <c r="D351" s="7"/>
      <c r="E351" s="7"/>
      <c r="F351" s="7"/>
      <c r="G351" s="7"/>
      <c r="H351" s="277"/>
      <c r="I351" s="277"/>
      <c r="J351" s="277"/>
      <c r="K351" s="209"/>
      <c r="L351" s="5"/>
      <c r="M351" s="8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</row>
    <row r="352" spans="1:35" x14ac:dyDescent="0.15">
      <c r="A352" s="340"/>
      <c r="B352" s="5"/>
      <c r="C352" s="6"/>
      <c r="D352" s="7"/>
      <c r="E352" s="7"/>
      <c r="F352" s="7"/>
      <c r="G352" s="7"/>
      <c r="H352" s="277"/>
      <c r="I352" s="277"/>
      <c r="J352" s="277"/>
      <c r="K352" s="209"/>
      <c r="L352" s="5"/>
      <c r="M352" s="8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</row>
    <row r="353" spans="1:31" x14ac:dyDescent="0.15">
      <c r="A353" s="340"/>
      <c r="B353" s="5"/>
      <c r="C353" s="6"/>
      <c r="D353" s="7"/>
      <c r="E353" s="7"/>
      <c r="F353" s="7"/>
      <c r="G353" s="7"/>
      <c r="H353" s="277"/>
      <c r="I353" s="277"/>
      <c r="J353" s="277"/>
      <c r="K353" s="209"/>
      <c r="L353" s="5"/>
      <c r="M353" s="8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</row>
    <row r="354" spans="1:31" x14ac:dyDescent="0.15">
      <c r="A354" s="340"/>
      <c r="B354" s="5"/>
      <c r="C354" s="6"/>
      <c r="D354" s="7"/>
      <c r="E354" s="7"/>
      <c r="F354" s="7"/>
      <c r="G354" s="7"/>
      <c r="H354" s="277"/>
      <c r="I354" s="277"/>
      <c r="J354" s="277"/>
      <c r="K354" s="277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</row>
    <row r="355" spans="1:31" x14ac:dyDescent="0.15">
      <c r="A355" s="340"/>
      <c r="B355" s="5"/>
      <c r="C355" s="6"/>
      <c r="D355" s="7"/>
      <c r="E355" s="7"/>
      <c r="F355" s="7"/>
      <c r="G355" s="7"/>
      <c r="H355" s="277"/>
      <c r="I355" s="277"/>
      <c r="J355" s="277"/>
      <c r="K355" s="277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</row>
    <row r="356" spans="1:31" x14ac:dyDescent="0.15">
      <c r="A356" s="340"/>
      <c r="B356" s="5"/>
      <c r="C356" s="6"/>
      <c r="D356" s="7"/>
      <c r="E356" s="7"/>
      <c r="F356" s="7"/>
      <c r="G356" s="7"/>
      <c r="H356" s="277"/>
      <c r="I356" s="277"/>
      <c r="J356" s="277"/>
      <c r="K356" s="277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</row>
    <row r="357" spans="1:31" x14ac:dyDescent="0.15">
      <c r="A357" s="340"/>
      <c r="B357" s="5"/>
      <c r="C357" s="6"/>
      <c r="D357" s="7"/>
      <c r="E357" s="7"/>
      <c r="F357" s="7"/>
      <c r="G357" s="7"/>
      <c r="H357" s="277"/>
      <c r="I357" s="277"/>
      <c r="J357" s="277"/>
      <c r="K357" s="277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</row>
    <row r="358" spans="1:31" x14ac:dyDescent="0.15">
      <c r="A358" s="340"/>
      <c r="B358" s="5"/>
      <c r="C358" s="6"/>
      <c r="D358" s="7"/>
      <c r="E358" s="7"/>
      <c r="F358" s="7"/>
      <c r="G358" s="7"/>
      <c r="H358" s="277"/>
      <c r="I358" s="277"/>
      <c r="J358" s="277"/>
      <c r="K358" s="277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</row>
    <row r="359" spans="1:31" x14ac:dyDescent="0.15">
      <c r="A359" s="340"/>
      <c r="B359" s="5"/>
      <c r="C359" s="6"/>
      <c r="D359" s="7"/>
      <c r="E359" s="7"/>
      <c r="F359" s="7"/>
      <c r="G359" s="7"/>
      <c r="H359" s="277"/>
      <c r="I359" s="277"/>
      <c r="J359" s="277"/>
      <c r="K359" s="277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</row>
    <row r="360" spans="1:31" x14ac:dyDescent="0.15">
      <c r="A360" s="340"/>
      <c r="B360" s="5"/>
      <c r="C360" s="6"/>
      <c r="D360" s="7"/>
      <c r="E360" s="7"/>
      <c r="F360" s="7"/>
      <c r="G360" s="7"/>
      <c r="H360" s="277"/>
      <c r="I360" s="277"/>
      <c r="J360" s="277"/>
      <c r="K360" s="277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</row>
    <row r="361" spans="1:31" x14ac:dyDescent="0.15">
      <c r="A361" s="340"/>
      <c r="B361" s="5"/>
      <c r="C361" s="6"/>
      <c r="D361" s="7"/>
      <c r="E361" s="7"/>
      <c r="F361" s="7"/>
      <c r="G361" s="7"/>
      <c r="H361" s="277"/>
      <c r="I361" s="277"/>
      <c r="J361" s="277"/>
      <c r="K361" s="277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</row>
    <row r="362" spans="1:31" x14ac:dyDescent="0.15">
      <c r="A362" s="340"/>
      <c r="B362" s="5"/>
      <c r="C362" s="6"/>
      <c r="D362" s="7"/>
      <c r="E362" s="7"/>
      <c r="F362" s="7"/>
      <c r="G362" s="7"/>
      <c r="H362" s="277"/>
      <c r="I362" s="277"/>
      <c r="J362" s="277"/>
      <c r="K362" s="277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</row>
    <row r="363" spans="1:31" x14ac:dyDescent="0.15">
      <c r="A363" s="340"/>
      <c r="B363" s="5"/>
      <c r="C363" s="6"/>
      <c r="D363" s="7"/>
      <c r="E363" s="7"/>
      <c r="F363" s="7"/>
      <c r="G363" s="7"/>
      <c r="H363" s="277"/>
      <c r="I363" s="277"/>
      <c r="J363" s="277"/>
      <c r="K363" s="277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</row>
    <row r="364" spans="1:31" x14ac:dyDescent="0.15">
      <c r="A364" s="340"/>
      <c r="B364" s="5"/>
      <c r="C364" s="6"/>
      <c r="D364" s="7"/>
      <c r="E364" s="7"/>
      <c r="F364" s="7"/>
      <c r="G364" s="7"/>
      <c r="H364" s="277"/>
      <c r="I364" s="277"/>
      <c r="J364" s="277"/>
      <c r="K364" s="277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</row>
    <row r="365" spans="1:31" x14ac:dyDescent="0.15">
      <c r="A365" s="340"/>
      <c r="B365" s="5"/>
      <c r="C365" s="6"/>
      <c r="D365" s="7"/>
      <c r="E365" s="7"/>
      <c r="F365" s="7"/>
      <c r="G365" s="7"/>
      <c r="H365" s="277"/>
      <c r="I365" s="277"/>
      <c r="J365" s="277"/>
      <c r="K365" s="277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</row>
    <row r="366" spans="1:31" x14ac:dyDescent="0.15">
      <c r="A366" s="340"/>
      <c r="B366" s="5"/>
      <c r="C366" s="6"/>
      <c r="D366" s="7"/>
      <c r="E366" s="7"/>
      <c r="F366" s="7"/>
      <c r="G366" s="7"/>
      <c r="H366" s="277"/>
      <c r="I366" s="277"/>
      <c r="J366" s="277"/>
      <c r="K366" s="277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</row>
    <row r="367" spans="1:31" x14ac:dyDescent="0.15">
      <c r="A367" s="340"/>
      <c r="B367" s="5"/>
      <c r="C367" s="6"/>
      <c r="D367" s="7"/>
      <c r="E367" s="7"/>
      <c r="F367" s="7"/>
      <c r="G367" s="7"/>
      <c r="H367" s="277"/>
      <c r="I367" s="277"/>
      <c r="J367" s="277"/>
      <c r="K367" s="277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</row>
    <row r="368" spans="1:31" x14ac:dyDescent="0.15">
      <c r="A368" s="340"/>
      <c r="B368" s="5"/>
      <c r="C368" s="6"/>
      <c r="D368" s="7"/>
      <c r="E368" s="7"/>
      <c r="F368" s="7"/>
      <c r="G368" s="7"/>
      <c r="H368" s="277"/>
      <c r="I368" s="277"/>
      <c r="J368" s="277"/>
      <c r="K368" s="277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</row>
    <row r="369" spans="1:31" x14ac:dyDescent="0.15">
      <c r="A369" s="340"/>
      <c r="B369" s="5"/>
      <c r="C369" s="6"/>
      <c r="D369" s="7"/>
      <c r="E369" s="7"/>
      <c r="F369" s="7"/>
      <c r="G369" s="7"/>
      <c r="H369" s="277"/>
      <c r="I369" s="277"/>
      <c r="J369" s="277"/>
      <c r="K369" s="277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</row>
    <row r="370" spans="1:31" x14ac:dyDescent="0.15">
      <c r="A370" s="340"/>
      <c r="B370" s="5"/>
      <c r="C370" s="6"/>
      <c r="D370" s="7"/>
      <c r="E370" s="7"/>
      <c r="F370" s="7"/>
      <c r="G370" s="7"/>
      <c r="H370" s="277"/>
      <c r="I370" s="277"/>
      <c r="J370" s="277"/>
      <c r="K370" s="277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</row>
    <row r="371" spans="1:31" x14ac:dyDescent="0.15">
      <c r="A371" s="340"/>
      <c r="B371" s="5"/>
      <c r="C371" s="6"/>
      <c r="D371" s="7"/>
      <c r="E371" s="7"/>
      <c r="F371" s="7"/>
      <c r="G371" s="7"/>
      <c r="H371" s="277"/>
      <c r="I371" s="277"/>
      <c r="J371" s="277"/>
      <c r="K371" s="277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</row>
    <row r="372" spans="1:31" x14ac:dyDescent="0.15">
      <c r="A372" s="340"/>
      <c r="B372" s="5"/>
      <c r="C372" s="6"/>
      <c r="D372" s="7"/>
      <c r="E372" s="7"/>
      <c r="F372" s="7"/>
      <c r="G372" s="7"/>
      <c r="H372" s="277"/>
      <c r="I372" s="277"/>
      <c r="J372" s="277"/>
      <c r="K372" s="277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</row>
    <row r="373" spans="1:31" x14ac:dyDescent="0.15">
      <c r="A373" s="340"/>
      <c r="B373" s="5"/>
      <c r="C373" s="6"/>
      <c r="D373" s="7"/>
      <c r="E373" s="7"/>
      <c r="F373" s="7"/>
      <c r="G373" s="7"/>
      <c r="H373" s="277"/>
      <c r="I373" s="277"/>
      <c r="J373" s="277"/>
      <c r="K373" s="277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</row>
    <row r="374" spans="1:31" x14ac:dyDescent="0.15">
      <c r="A374" s="340"/>
      <c r="B374" s="5"/>
      <c r="C374" s="6"/>
      <c r="D374" s="7"/>
      <c r="E374" s="7"/>
      <c r="F374" s="7"/>
      <c r="G374" s="7"/>
      <c r="H374" s="277"/>
      <c r="I374" s="277"/>
      <c r="J374" s="277"/>
      <c r="K374" s="277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</row>
    <row r="375" spans="1:31" x14ac:dyDescent="0.15">
      <c r="A375" s="340"/>
      <c r="B375" s="5"/>
      <c r="C375" s="6"/>
      <c r="D375" s="7"/>
      <c r="E375" s="7"/>
      <c r="F375" s="7"/>
      <c r="G375" s="7"/>
      <c r="H375" s="277"/>
      <c r="I375" s="277"/>
      <c r="J375" s="277"/>
      <c r="K375" s="277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</row>
    <row r="376" spans="1:31" x14ac:dyDescent="0.15">
      <c r="A376" s="340"/>
      <c r="B376" s="5"/>
      <c r="C376" s="6"/>
      <c r="D376" s="7"/>
      <c r="E376" s="7"/>
      <c r="F376" s="7"/>
      <c r="G376" s="7"/>
      <c r="H376" s="277"/>
      <c r="I376" s="277"/>
      <c r="J376" s="277"/>
      <c r="K376" s="277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</row>
    <row r="377" spans="1:31" x14ac:dyDescent="0.15">
      <c r="A377" s="340"/>
      <c r="B377" s="5"/>
      <c r="C377" s="6"/>
      <c r="D377" s="7"/>
      <c r="E377" s="7"/>
      <c r="F377" s="7"/>
      <c r="G377" s="7"/>
      <c r="H377" s="277"/>
      <c r="I377" s="277"/>
      <c r="J377" s="277"/>
      <c r="K377" s="277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</row>
    <row r="378" spans="1:31" x14ac:dyDescent="0.15">
      <c r="A378" s="340"/>
      <c r="B378" s="5"/>
      <c r="C378" s="6"/>
      <c r="D378" s="7"/>
      <c r="E378" s="7"/>
      <c r="F378" s="7"/>
      <c r="G378" s="7"/>
      <c r="H378" s="277"/>
      <c r="I378" s="277"/>
      <c r="J378" s="277"/>
      <c r="K378" s="277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</row>
    <row r="379" spans="1:31" x14ac:dyDescent="0.15">
      <c r="A379" s="340"/>
      <c r="B379" s="5"/>
      <c r="C379" s="6"/>
      <c r="D379" s="7"/>
      <c r="E379" s="7"/>
      <c r="F379" s="7"/>
      <c r="G379" s="7"/>
      <c r="H379" s="277"/>
      <c r="I379" s="277"/>
      <c r="J379" s="277"/>
      <c r="K379" s="277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</row>
    <row r="380" spans="1:31" x14ac:dyDescent="0.15">
      <c r="A380" s="340"/>
      <c r="B380" s="5"/>
      <c r="C380" s="6"/>
      <c r="D380" s="7"/>
      <c r="E380" s="7"/>
      <c r="F380" s="7"/>
      <c r="G380" s="7"/>
      <c r="H380" s="277"/>
      <c r="I380" s="277"/>
      <c r="J380" s="277"/>
      <c r="K380" s="277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</row>
    <row r="381" spans="1:31" x14ac:dyDescent="0.15">
      <c r="A381" s="340"/>
      <c r="B381" s="5"/>
      <c r="C381" s="6"/>
      <c r="D381" s="7"/>
      <c r="E381" s="7"/>
      <c r="F381" s="7"/>
      <c r="G381" s="7"/>
      <c r="H381" s="277"/>
      <c r="I381" s="277"/>
      <c r="J381" s="277"/>
      <c r="K381" s="277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</row>
    <row r="382" spans="1:31" x14ac:dyDescent="0.15">
      <c r="A382" s="340"/>
      <c r="B382" s="5"/>
      <c r="C382" s="6"/>
      <c r="D382" s="7"/>
      <c r="E382" s="7"/>
      <c r="F382" s="7"/>
      <c r="G382" s="7"/>
      <c r="H382" s="277"/>
      <c r="I382" s="277"/>
      <c r="J382" s="277"/>
      <c r="K382" s="277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</row>
    <row r="383" spans="1:31" x14ac:dyDescent="0.15">
      <c r="A383" s="340"/>
      <c r="B383" s="5"/>
      <c r="C383" s="6"/>
      <c r="D383" s="7"/>
      <c r="E383" s="7"/>
      <c r="F383" s="7"/>
      <c r="G383" s="7"/>
      <c r="H383" s="277"/>
      <c r="I383" s="277"/>
      <c r="J383" s="277"/>
      <c r="K383" s="277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</row>
    <row r="384" spans="1:31" x14ac:dyDescent="0.15">
      <c r="A384" s="340"/>
      <c r="B384" s="5"/>
      <c r="C384" s="6"/>
      <c r="D384" s="7"/>
      <c r="E384" s="7"/>
      <c r="F384" s="7"/>
      <c r="G384" s="7"/>
      <c r="H384" s="277"/>
      <c r="I384" s="277"/>
      <c r="J384" s="277"/>
      <c r="K384" s="277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</row>
    <row r="385" spans="1:31" x14ac:dyDescent="0.15">
      <c r="A385" s="340"/>
      <c r="B385" s="5"/>
      <c r="C385" s="6"/>
      <c r="D385" s="7"/>
      <c r="E385" s="7"/>
      <c r="F385" s="7"/>
      <c r="G385" s="7"/>
      <c r="H385" s="277"/>
      <c r="I385" s="277"/>
      <c r="J385" s="277"/>
      <c r="K385" s="277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</row>
    <row r="386" spans="1:31" x14ac:dyDescent="0.15">
      <c r="A386" s="340"/>
      <c r="B386" s="5"/>
      <c r="C386" s="6"/>
      <c r="D386" s="7"/>
      <c r="E386" s="7"/>
      <c r="F386" s="7"/>
      <c r="G386" s="7"/>
      <c r="H386" s="277"/>
      <c r="I386" s="277"/>
      <c r="J386" s="277"/>
      <c r="K386" s="277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</row>
    <row r="387" spans="1:31" x14ac:dyDescent="0.15">
      <c r="A387" s="340"/>
      <c r="B387" s="5"/>
      <c r="C387" s="6"/>
      <c r="D387" s="7"/>
      <c r="E387" s="7"/>
      <c r="F387" s="7"/>
      <c r="G387" s="7"/>
      <c r="H387" s="277"/>
      <c r="I387" s="277"/>
      <c r="J387" s="277"/>
      <c r="K387" s="277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</row>
    <row r="388" spans="1:31" x14ac:dyDescent="0.15">
      <c r="A388" s="340"/>
      <c r="B388" s="5"/>
      <c r="C388" s="6"/>
      <c r="D388" s="7"/>
      <c r="E388" s="7"/>
      <c r="F388" s="7"/>
      <c r="G388" s="7"/>
      <c r="H388" s="277"/>
      <c r="I388" s="277"/>
      <c r="J388" s="277"/>
      <c r="K388" s="277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</row>
    <row r="389" spans="1:31" x14ac:dyDescent="0.15">
      <c r="A389" s="340"/>
      <c r="B389" s="5"/>
      <c r="C389" s="6"/>
      <c r="D389" s="7"/>
      <c r="E389" s="7"/>
      <c r="F389" s="7"/>
      <c r="G389" s="7"/>
      <c r="H389" s="277"/>
      <c r="I389" s="277"/>
      <c r="J389" s="277"/>
      <c r="K389" s="277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</row>
    <row r="390" spans="1:31" x14ac:dyDescent="0.15">
      <c r="A390" s="340"/>
      <c r="B390" s="5"/>
      <c r="C390" s="6"/>
      <c r="D390" s="7"/>
      <c r="E390" s="7"/>
      <c r="F390" s="7"/>
      <c r="G390" s="7"/>
      <c r="H390" s="277"/>
      <c r="I390" s="277"/>
      <c r="J390" s="277"/>
      <c r="K390" s="277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</row>
    <row r="391" spans="1:31" x14ac:dyDescent="0.15">
      <c r="A391" s="340"/>
      <c r="B391" s="5"/>
      <c r="C391" s="6"/>
      <c r="D391" s="7"/>
      <c r="E391" s="7"/>
      <c r="F391" s="7"/>
      <c r="G391" s="7"/>
      <c r="H391" s="277"/>
      <c r="I391" s="277"/>
      <c r="J391" s="277"/>
      <c r="K391" s="277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</row>
  </sheetData>
  <mergeCells count="5">
    <mergeCell ref="A2:F2"/>
    <mergeCell ref="A5:B7"/>
    <mergeCell ref="C5:E5"/>
    <mergeCell ref="F5:G5"/>
    <mergeCell ref="H5:K5"/>
  </mergeCells>
  <phoneticPr fontId="3"/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5"/>
    <pageSetUpPr fitToPage="1"/>
  </sheetPr>
  <dimension ref="A1:AB46"/>
  <sheetViews>
    <sheetView zoomScale="75" zoomScaleNormal="75" zoomScaleSheetLayoutView="55" workbookViewId="0">
      <selection activeCell="P9" sqref="P9"/>
    </sheetView>
  </sheetViews>
  <sheetFormatPr defaultRowHeight="13.5" x14ac:dyDescent="0.15"/>
  <cols>
    <col min="1" max="1" width="15.125" customWidth="1"/>
    <col min="2" max="10" width="13.25" customWidth="1"/>
  </cols>
  <sheetData>
    <row r="1" spans="1:28" s="4" customFormat="1" ht="18" customHeight="1" x14ac:dyDescent="0.2">
      <c r="A1" s="1" t="s">
        <v>156</v>
      </c>
      <c r="B1" s="1"/>
      <c r="C1" s="2"/>
      <c r="D1" s="2"/>
      <c r="E1" s="2"/>
      <c r="F1" s="2"/>
      <c r="G1" s="3"/>
      <c r="H1" s="3"/>
      <c r="I1" s="3"/>
      <c r="J1" s="3"/>
      <c r="AB1" s="9"/>
    </row>
    <row r="2" spans="1:28" s="4" customFormat="1" ht="18" customHeight="1" x14ac:dyDescent="0.2">
      <c r="A2" s="991" t="s">
        <v>1</v>
      </c>
      <c r="B2" s="991"/>
      <c r="C2" s="991"/>
      <c r="D2" s="991"/>
      <c r="E2" s="991"/>
      <c r="F2" s="991"/>
      <c r="G2" s="3"/>
      <c r="H2" s="3"/>
      <c r="I2" s="3"/>
      <c r="J2" s="3"/>
      <c r="AB2" s="9"/>
    </row>
    <row r="3" spans="1:28" ht="39" customHeight="1" thickBot="1" x14ac:dyDescent="0.2">
      <c r="B3" s="352"/>
      <c r="C3" s="352"/>
      <c r="D3" s="352"/>
      <c r="E3" s="352"/>
      <c r="F3" s="352"/>
      <c r="G3" s="352"/>
      <c r="H3" s="352"/>
      <c r="I3" s="352"/>
      <c r="J3" s="352"/>
    </row>
    <row r="4" spans="1:28" ht="21.75" customHeight="1" x14ac:dyDescent="0.15">
      <c r="A4" s="992" t="s">
        <v>16</v>
      </c>
      <c r="B4" s="988" t="s">
        <v>17</v>
      </c>
      <c r="C4" s="989"/>
      <c r="D4" s="990"/>
      <c r="E4" s="989" t="s">
        <v>18</v>
      </c>
      <c r="F4" s="994"/>
      <c r="G4" s="995" t="s">
        <v>19</v>
      </c>
      <c r="H4" s="995"/>
      <c r="I4" s="995"/>
      <c r="J4" s="996"/>
    </row>
    <row r="5" spans="1:28" ht="36.75" customHeight="1" thickBot="1" x14ac:dyDescent="0.2">
      <c r="A5" s="993"/>
      <c r="B5" s="315" t="s">
        <v>21</v>
      </c>
      <c r="C5" s="316" t="s">
        <v>22</v>
      </c>
      <c r="D5" s="316" t="s">
        <v>23</v>
      </c>
      <c r="E5" s="353" t="s">
        <v>24</v>
      </c>
      <c r="F5" s="457" t="s">
        <v>25</v>
      </c>
      <c r="G5" s="458" t="s">
        <v>2</v>
      </c>
      <c r="H5" s="459" t="s">
        <v>26</v>
      </c>
      <c r="I5" s="149" t="s">
        <v>159</v>
      </c>
      <c r="J5" s="460" t="s">
        <v>160</v>
      </c>
    </row>
    <row r="6" spans="1:28" ht="44.25" customHeight="1" thickBot="1" x14ac:dyDescent="0.2">
      <c r="A6" s="452" t="s">
        <v>1007</v>
      </c>
      <c r="B6" s="453"/>
      <c r="C6" s="454">
        <f>C34</f>
        <v>1496</v>
      </c>
      <c r="D6" s="503">
        <f>D34</f>
        <v>34615.395000000004</v>
      </c>
      <c r="E6" s="454"/>
      <c r="F6" s="455"/>
      <c r="G6" s="456"/>
      <c r="H6" s="454"/>
      <c r="I6" s="454">
        <f>I34</f>
        <v>287584</v>
      </c>
      <c r="J6" s="502">
        <f>J34</f>
        <v>8535700.2680000011</v>
      </c>
    </row>
    <row r="7" spans="1:28" ht="21.75" customHeight="1" x14ac:dyDescent="0.15">
      <c r="A7" s="354"/>
      <c r="B7" s="355"/>
      <c r="C7" s="355"/>
      <c r="D7" s="355"/>
      <c r="E7" s="355"/>
      <c r="F7" s="355"/>
      <c r="G7" s="355"/>
      <c r="H7" s="355"/>
      <c r="I7" s="355"/>
      <c r="J7" s="355"/>
    </row>
    <row r="8" spans="1:28" ht="19.5" customHeight="1" thickBot="1" x14ac:dyDescent="0.2">
      <c r="A8" s="357" t="s">
        <v>1008</v>
      </c>
      <c r="B8" s="358"/>
      <c r="C8" s="358"/>
      <c r="D8" s="358"/>
      <c r="E8" s="358"/>
      <c r="F8" s="358"/>
      <c r="G8" s="358"/>
      <c r="H8" s="358"/>
      <c r="I8" s="358"/>
      <c r="J8" s="358"/>
    </row>
    <row r="9" spans="1:28" ht="19.5" customHeight="1" x14ac:dyDescent="0.15">
      <c r="A9" s="487" t="s">
        <v>1009</v>
      </c>
      <c r="B9" s="428"/>
      <c r="C9" s="891">
        <v>5</v>
      </c>
      <c r="D9" s="462">
        <f>'[1]9F 塔屋階'!F23</f>
        <v>17.61</v>
      </c>
      <c r="E9" s="427"/>
      <c r="F9" s="475"/>
      <c r="G9" s="428"/>
      <c r="H9" s="427"/>
      <c r="I9" s="427">
        <f>'[1]9F 塔屋階'!K23</f>
        <v>314</v>
      </c>
      <c r="J9" s="429">
        <f>'[1]9F 塔屋階'!L23</f>
        <v>5529.54</v>
      </c>
    </row>
    <row r="10" spans="1:28" ht="19.5" customHeight="1" x14ac:dyDescent="0.15">
      <c r="A10" s="488" t="s">
        <v>1010</v>
      </c>
      <c r="B10" s="431"/>
      <c r="C10" s="892">
        <v>144</v>
      </c>
      <c r="D10" s="463">
        <v>2380.06</v>
      </c>
      <c r="E10" s="430"/>
      <c r="F10" s="476"/>
      <c r="G10" s="431"/>
      <c r="H10" s="430"/>
      <c r="I10" s="430">
        <v>24789</v>
      </c>
      <c r="J10" s="432">
        <v>712728.64</v>
      </c>
    </row>
    <row r="11" spans="1:28" ht="19.5" customHeight="1" x14ac:dyDescent="0.15">
      <c r="A11" s="488" t="s">
        <v>1011</v>
      </c>
      <c r="B11" s="431"/>
      <c r="C11" s="892">
        <v>138</v>
      </c>
      <c r="D11" s="463">
        <v>2415.1200000000003</v>
      </c>
      <c r="E11" s="430"/>
      <c r="F11" s="476"/>
      <c r="G11" s="431"/>
      <c r="H11" s="430"/>
      <c r="I11" s="430">
        <v>16393</v>
      </c>
      <c r="J11" s="432">
        <v>738846.54</v>
      </c>
    </row>
    <row r="12" spans="1:28" ht="19.5" customHeight="1" x14ac:dyDescent="0.15">
      <c r="A12" s="488" t="s">
        <v>1012</v>
      </c>
      <c r="B12" s="431"/>
      <c r="C12" s="893">
        <v>126</v>
      </c>
      <c r="D12" s="585">
        <v>2386.6</v>
      </c>
      <c r="E12" s="430"/>
      <c r="F12" s="476"/>
      <c r="G12" s="431"/>
      <c r="H12" s="430"/>
      <c r="I12" s="430">
        <v>17545</v>
      </c>
      <c r="J12" s="432">
        <v>716153.48</v>
      </c>
    </row>
    <row r="13" spans="1:28" ht="19.5" customHeight="1" x14ac:dyDescent="0.15">
      <c r="A13" s="488" t="s">
        <v>1013</v>
      </c>
      <c r="B13" s="431"/>
      <c r="C13" s="892">
        <v>144</v>
      </c>
      <c r="D13" s="463">
        <v>2404.9299999999998</v>
      </c>
      <c r="E13" s="430"/>
      <c r="F13" s="476"/>
      <c r="G13" s="431"/>
      <c r="H13" s="430"/>
      <c r="I13" s="430">
        <v>25335</v>
      </c>
      <c r="J13" s="432">
        <v>731051.1</v>
      </c>
    </row>
    <row r="14" spans="1:28" ht="19.5" customHeight="1" x14ac:dyDescent="0.15">
      <c r="A14" s="488" t="s">
        <v>1014</v>
      </c>
      <c r="B14" s="431"/>
      <c r="C14" s="894">
        <v>157</v>
      </c>
      <c r="D14" s="464">
        <v>2811.44</v>
      </c>
      <c r="E14" s="433"/>
      <c r="F14" s="477"/>
      <c r="G14" s="434"/>
      <c r="H14" s="433"/>
      <c r="I14" s="433">
        <v>25844</v>
      </c>
      <c r="J14" s="435">
        <v>849581.87000000023</v>
      </c>
    </row>
    <row r="15" spans="1:28" ht="19.5" customHeight="1" x14ac:dyDescent="0.15">
      <c r="A15" s="488" t="s">
        <v>1015</v>
      </c>
      <c r="B15" s="431"/>
      <c r="C15" s="894">
        <v>192</v>
      </c>
      <c r="D15" s="464">
        <v>5114.42</v>
      </c>
      <c r="E15" s="433"/>
      <c r="F15" s="477"/>
      <c r="G15" s="434"/>
      <c r="H15" s="433"/>
      <c r="I15" s="433">
        <v>51523</v>
      </c>
      <c r="J15" s="435">
        <v>1432234.3</v>
      </c>
    </row>
    <row r="16" spans="1:28" ht="19.5" customHeight="1" x14ac:dyDescent="0.15">
      <c r="A16" s="488" t="s">
        <v>1016</v>
      </c>
      <c r="B16" s="431"/>
      <c r="C16" s="894">
        <v>218</v>
      </c>
      <c r="D16" s="464">
        <v>7161.93</v>
      </c>
      <c r="E16" s="433"/>
      <c r="F16" s="477"/>
      <c r="G16" s="434"/>
      <c r="H16" s="433"/>
      <c r="I16" s="433">
        <v>47594</v>
      </c>
      <c r="J16" s="435">
        <v>1345996.2</v>
      </c>
    </row>
    <row r="17" spans="1:10" ht="19.5" customHeight="1" x14ac:dyDescent="0.15">
      <c r="A17" s="488" t="s">
        <v>1017</v>
      </c>
      <c r="B17" s="431"/>
      <c r="C17" s="890">
        <f>'１階'!D55+'１階'!D79+'１階'!D108+'１階'!D157+'１階'!D189+'１階'!D200+'１階'!D215+'１階'!D230+'１階'!D249+'１階'!D265+'１階'!D287+'１階'!D355+'１階'!D379+'１階'!D403+'１階'!D417</f>
        <v>299</v>
      </c>
      <c r="D17" s="582">
        <v>6780.48</v>
      </c>
      <c r="E17" s="433"/>
      <c r="F17" s="477"/>
      <c r="G17" s="434"/>
      <c r="H17" s="433"/>
      <c r="I17" s="583">
        <v>63849</v>
      </c>
      <c r="J17" s="584">
        <v>1426288.5100000002</v>
      </c>
    </row>
    <row r="18" spans="1:10" ht="19.5" customHeight="1" thickBot="1" x14ac:dyDescent="0.2">
      <c r="A18" s="489" t="s">
        <v>1018</v>
      </c>
      <c r="B18" s="479"/>
      <c r="C18" s="895">
        <f>[1]ゴミ庫主!E25</f>
        <v>1</v>
      </c>
      <c r="D18" s="474">
        <f>[1]ゴミ庫主!F25</f>
        <v>43.52</v>
      </c>
      <c r="E18" s="473"/>
      <c r="F18" s="478"/>
      <c r="G18" s="479"/>
      <c r="H18" s="473"/>
      <c r="I18" s="473">
        <f>[1]ゴミ庫主!K25</f>
        <v>0</v>
      </c>
      <c r="J18" s="486">
        <f>[1]ゴミ庫主!L25</f>
        <v>0</v>
      </c>
    </row>
    <row r="19" spans="1:10" ht="38.25" customHeight="1" thickBot="1" x14ac:dyDescent="0.2">
      <c r="A19" s="490" t="s">
        <v>33</v>
      </c>
      <c r="B19" s="480"/>
      <c r="C19" s="481">
        <f>SUM(C9:C18)</f>
        <v>1424</v>
      </c>
      <c r="D19" s="482">
        <f t="shared" ref="D19" si="0">SUM(D9:D18)</f>
        <v>31516.11</v>
      </c>
      <c r="E19" s="481"/>
      <c r="F19" s="483"/>
      <c r="G19" s="484"/>
      <c r="H19" s="481"/>
      <c r="I19" s="481">
        <f>SUM(I9:I18)</f>
        <v>273186</v>
      </c>
      <c r="J19" s="485">
        <f>SUM(J9:J18)</f>
        <v>7958410.1800000016</v>
      </c>
    </row>
    <row r="20" spans="1:10" ht="19.5" customHeight="1" x14ac:dyDescent="0.15">
      <c r="A20" s="491"/>
      <c r="B20" s="356"/>
      <c r="C20" s="356"/>
      <c r="D20" s="356"/>
      <c r="E20" s="356"/>
      <c r="F20" s="356"/>
      <c r="G20" s="356"/>
      <c r="H20" s="356"/>
      <c r="I20" s="356"/>
      <c r="J20" s="356"/>
    </row>
    <row r="21" spans="1:10" ht="23.25" customHeight="1" thickBot="1" x14ac:dyDescent="0.2">
      <c r="A21" s="492" t="s">
        <v>1019</v>
      </c>
      <c r="B21" s="358"/>
      <c r="C21" s="358"/>
      <c r="D21" s="358"/>
      <c r="E21" s="358"/>
      <c r="F21" s="358"/>
      <c r="G21" s="358"/>
      <c r="H21" s="358"/>
      <c r="I21" s="358"/>
      <c r="J21" s="358"/>
    </row>
    <row r="22" spans="1:10" ht="19.5" customHeight="1" x14ac:dyDescent="0.15">
      <c r="A22" s="493" t="s">
        <v>1020</v>
      </c>
      <c r="B22" s="359"/>
      <c r="C22" s="360">
        <v>4</v>
      </c>
      <c r="D22" s="465">
        <v>175.5</v>
      </c>
      <c r="E22" s="360"/>
      <c r="F22" s="496"/>
      <c r="G22" s="359"/>
      <c r="H22" s="360"/>
      <c r="I22" s="360">
        <v>1097</v>
      </c>
      <c r="J22" s="424">
        <v>47663.199999999997</v>
      </c>
    </row>
    <row r="23" spans="1:10" ht="19.5" customHeight="1" x14ac:dyDescent="0.15">
      <c r="A23" s="494" t="s">
        <v>1021</v>
      </c>
      <c r="B23" s="361"/>
      <c r="C23" s="362">
        <v>3</v>
      </c>
      <c r="D23" s="466">
        <v>150.47</v>
      </c>
      <c r="E23" s="362"/>
      <c r="F23" s="497"/>
      <c r="G23" s="361"/>
      <c r="H23" s="362"/>
      <c r="I23" s="362">
        <v>783</v>
      </c>
      <c r="J23" s="425">
        <v>39272.67</v>
      </c>
    </row>
    <row r="24" spans="1:10" ht="19.5" customHeight="1" x14ac:dyDescent="0.15">
      <c r="A24" s="494" t="s">
        <v>1014</v>
      </c>
      <c r="B24" s="361"/>
      <c r="C24" s="362">
        <v>3</v>
      </c>
      <c r="D24" s="466">
        <v>150.47</v>
      </c>
      <c r="E24" s="362"/>
      <c r="F24" s="497"/>
      <c r="G24" s="361"/>
      <c r="H24" s="362"/>
      <c r="I24" s="362">
        <v>783</v>
      </c>
      <c r="J24" s="425">
        <v>39272.699999999997</v>
      </c>
    </row>
    <row r="25" spans="1:10" ht="19.5" customHeight="1" x14ac:dyDescent="0.15">
      <c r="A25" s="494" t="s">
        <v>1015</v>
      </c>
      <c r="B25" s="361"/>
      <c r="C25" s="362">
        <v>14</v>
      </c>
      <c r="D25" s="466">
        <v>846.34</v>
      </c>
      <c r="E25" s="362"/>
      <c r="F25" s="497"/>
      <c r="G25" s="361"/>
      <c r="H25" s="362"/>
      <c r="I25" s="362">
        <v>2451</v>
      </c>
      <c r="J25" s="425">
        <v>118825.7</v>
      </c>
    </row>
    <row r="26" spans="1:10" ht="19.5" customHeight="1" x14ac:dyDescent="0.15">
      <c r="A26" s="494" t="s">
        <v>1016</v>
      </c>
      <c r="B26" s="361"/>
      <c r="C26" s="362">
        <v>26</v>
      </c>
      <c r="D26" s="466">
        <v>903.25</v>
      </c>
      <c r="E26" s="362"/>
      <c r="F26" s="497"/>
      <c r="G26" s="361"/>
      <c r="H26" s="362"/>
      <c r="I26" s="362">
        <v>4327</v>
      </c>
      <c r="J26" s="425">
        <v>145771.348</v>
      </c>
    </row>
    <row r="27" spans="1:10" ht="19.5" customHeight="1" thickBot="1" x14ac:dyDescent="0.2">
      <c r="A27" s="495" t="s">
        <v>1017</v>
      </c>
      <c r="B27" s="363"/>
      <c r="C27" s="364">
        <v>19</v>
      </c>
      <c r="D27" s="467">
        <v>689.78499999999997</v>
      </c>
      <c r="E27" s="364"/>
      <c r="F27" s="498"/>
      <c r="G27" s="363"/>
      <c r="H27" s="364"/>
      <c r="I27" s="364">
        <v>3599</v>
      </c>
      <c r="J27" s="451">
        <v>117502.06999999999</v>
      </c>
    </row>
    <row r="28" spans="1:10" ht="40.5" customHeight="1" thickBot="1" x14ac:dyDescent="0.2">
      <c r="A28" s="499" t="s">
        <v>33</v>
      </c>
      <c r="B28" s="365"/>
      <c r="C28" s="366">
        <f>SUM(C22:C27)</f>
        <v>69</v>
      </c>
      <c r="D28" s="468">
        <f t="shared" ref="D28" si="1">SUM(D22:D27)</f>
        <v>2915.8150000000001</v>
      </c>
      <c r="E28" s="366"/>
      <c r="F28" s="500"/>
      <c r="G28" s="365"/>
      <c r="H28" s="366"/>
      <c r="I28" s="366">
        <f>SUM(I22:I27)</f>
        <v>13040</v>
      </c>
      <c r="J28" s="426">
        <f>SUM(J22:J27)</f>
        <v>508307.68800000002</v>
      </c>
    </row>
    <row r="29" spans="1:10" ht="19.5" customHeight="1" x14ac:dyDescent="0.15">
      <c r="A29" s="491"/>
      <c r="B29" s="356"/>
      <c r="C29" s="356"/>
      <c r="D29" s="896"/>
      <c r="E29" s="356"/>
      <c r="F29" s="356"/>
      <c r="G29" s="356"/>
      <c r="H29" s="356"/>
      <c r="I29" s="356"/>
      <c r="J29" s="896"/>
    </row>
    <row r="30" spans="1:10" ht="19.5" customHeight="1" thickBot="1" x14ac:dyDescent="0.2">
      <c r="A30" s="897" t="s">
        <v>1145</v>
      </c>
      <c r="B30" s="447"/>
      <c r="C30" s="447"/>
      <c r="D30" s="898"/>
      <c r="E30" s="447"/>
      <c r="F30" s="447"/>
      <c r="G30" s="447"/>
      <c r="H30" s="447"/>
      <c r="I30" s="447"/>
      <c r="J30" s="898"/>
    </row>
    <row r="31" spans="1:10" ht="19.5" customHeight="1" thickBot="1" x14ac:dyDescent="0.2">
      <c r="A31" s="900"/>
      <c r="B31" s="899"/>
      <c r="C31" s="366">
        <v>3</v>
      </c>
      <c r="D31" s="468">
        <v>183.47</v>
      </c>
      <c r="E31" s="366"/>
      <c r="F31" s="367"/>
      <c r="G31" s="899"/>
      <c r="H31" s="366"/>
      <c r="I31" s="366">
        <v>1358</v>
      </c>
      <c r="J31" s="426">
        <v>68982.399999999994</v>
      </c>
    </row>
    <row r="32" spans="1:10" ht="40.5" customHeight="1" thickBot="1" x14ac:dyDescent="0.2">
      <c r="A32" s="900" t="s">
        <v>33</v>
      </c>
      <c r="B32" s="899"/>
      <c r="C32" s="366">
        <f>C31</f>
        <v>3</v>
      </c>
      <c r="D32" s="468">
        <f>D31</f>
        <v>183.47</v>
      </c>
      <c r="E32" s="366"/>
      <c r="F32" s="367"/>
      <c r="G32" s="899"/>
      <c r="H32" s="366"/>
      <c r="I32" s="366">
        <f>I31</f>
        <v>1358</v>
      </c>
      <c r="J32" s="426">
        <f>J31</f>
        <v>68982.399999999994</v>
      </c>
    </row>
    <row r="33" spans="1:12" ht="39.75" customHeight="1" thickBot="1" x14ac:dyDescent="0.2">
      <c r="A33" s="368"/>
      <c r="B33" s="369"/>
      <c r="C33" s="369"/>
      <c r="D33" s="469"/>
      <c r="E33" s="369"/>
      <c r="F33" s="369"/>
      <c r="G33" s="369"/>
      <c r="H33" s="369"/>
      <c r="I33" s="369"/>
      <c r="J33" s="369"/>
    </row>
    <row r="34" spans="1:12" ht="49.5" customHeight="1" thickTop="1" thickBot="1" x14ac:dyDescent="0.2">
      <c r="A34" s="370" t="s">
        <v>1007</v>
      </c>
      <c r="B34" s="371"/>
      <c r="C34" s="372">
        <f>SUM(C19,C28,C32)</f>
        <v>1496</v>
      </c>
      <c r="D34" s="470">
        <f>SUM(D19,D28,D32)</f>
        <v>34615.395000000004</v>
      </c>
      <c r="E34" s="372">
        <f t="shared" ref="E34:H34" si="2">SUM(E19,E28)</f>
        <v>0</v>
      </c>
      <c r="F34" s="373">
        <f t="shared" si="2"/>
        <v>0</v>
      </c>
      <c r="G34" s="371">
        <f t="shared" si="2"/>
        <v>0</v>
      </c>
      <c r="H34" s="372">
        <f t="shared" si="2"/>
        <v>0</v>
      </c>
      <c r="I34" s="372">
        <f>SUM(I19,I28,I32)</f>
        <v>287584</v>
      </c>
      <c r="J34" s="501">
        <f>SUM(J19,J28,J32)</f>
        <v>8535700.2680000011</v>
      </c>
    </row>
    <row r="35" spans="1:12" ht="19.5" customHeight="1" thickTop="1" x14ac:dyDescent="0.15">
      <c r="A35" s="374"/>
      <c r="B35" s="375"/>
      <c r="C35" s="375"/>
      <c r="D35" s="375"/>
      <c r="E35" s="375"/>
      <c r="F35" s="375"/>
      <c r="G35" s="375"/>
      <c r="H35" s="375"/>
      <c r="I35" s="375"/>
      <c r="J35" s="375"/>
    </row>
    <row r="36" spans="1:12" ht="19.5" customHeight="1" x14ac:dyDescent="0.15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2" ht="19.5" customHeight="1" x14ac:dyDescent="0.15"/>
    <row r="38" spans="1:12" ht="19.5" customHeight="1" x14ac:dyDescent="0.15"/>
    <row r="39" spans="1:12" ht="19.5" customHeight="1" x14ac:dyDescent="0.15">
      <c r="L39" s="376"/>
    </row>
    <row r="40" spans="1:12" ht="19.5" customHeight="1" x14ac:dyDescent="0.15"/>
    <row r="41" spans="1:12" ht="19.5" customHeight="1" x14ac:dyDescent="0.15"/>
    <row r="42" spans="1:12" ht="19.5" customHeight="1" x14ac:dyDescent="0.15"/>
    <row r="43" spans="1:12" ht="19.5" customHeight="1" x14ac:dyDescent="0.15"/>
    <row r="44" spans="1:12" ht="19.5" customHeight="1" x14ac:dyDescent="0.15"/>
    <row r="45" spans="1:12" ht="19.5" customHeight="1" x14ac:dyDescent="0.15"/>
    <row r="46" spans="1:12" ht="19.5" customHeight="1" x14ac:dyDescent="0.15"/>
  </sheetData>
  <mergeCells count="5">
    <mergeCell ref="B4:D4"/>
    <mergeCell ref="A2:F2"/>
    <mergeCell ref="A4:A5"/>
    <mergeCell ref="E4:F4"/>
    <mergeCell ref="G4:J4"/>
  </mergeCells>
  <phoneticPr fontId="3"/>
  <pageMargins left="0.7" right="0.7" top="0.75" bottom="0.75" header="0.3" footer="0.3"/>
  <pageSetup paperSize="9" scale="65" orientation="portrait" r:id="rId1"/>
  <headerFooter alignWithMargins="0"/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  <pageSetUpPr fitToPage="1"/>
  </sheetPr>
  <dimension ref="A1:LN795"/>
  <sheetViews>
    <sheetView topLeftCell="A340" zoomScaleNormal="100" zoomScaleSheetLayoutView="80" workbookViewId="0">
      <selection activeCell="M345" sqref="M345"/>
    </sheetView>
  </sheetViews>
  <sheetFormatPr defaultRowHeight="13.5" x14ac:dyDescent="0.15"/>
  <cols>
    <col min="1" max="1" width="11.625" style="324" customWidth="1"/>
    <col min="2" max="2" width="30.625" style="4" customWidth="1"/>
    <col min="3" max="3" width="9.5" style="325" customWidth="1"/>
    <col min="4" max="4" width="9.125" style="326" bestFit="1" customWidth="1"/>
    <col min="5" max="5" width="11.375" style="326" bestFit="1" customWidth="1"/>
    <col min="6" max="6" width="12.25" style="326" bestFit="1" customWidth="1"/>
    <col min="7" max="7" width="9.125" style="326" bestFit="1" customWidth="1"/>
    <col min="8" max="8" width="9.125" style="162" bestFit="1" customWidth="1"/>
    <col min="9" max="9" width="11.375" style="162" bestFit="1" customWidth="1"/>
    <col min="10" max="10" width="9" style="162"/>
    <col min="11" max="11" width="12.125" style="162" bestFit="1" customWidth="1"/>
    <col min="12" max="12" width="9" style="4"/>
    <col min="13" max="13" width="11" style="4" customWidth="1"/>
    <col min="14" max="16384" width="9" style="4"/>
  </cols>
  <sheetData>
    <row r="1" spans="1:326" ht="18" customHeight="1" x14ac:dyDescent="0.2">
      <c r="A1" s="1" t="s">
        <v>156</v>
      </c>
      <c r="B1" s="1"/>
      <c r="C1" s="1"/>
      <c r="D1" s="2"/>
      <c r="E1" s="2"/>
      <c r="F1" s="2"/>
      <c r="G1" s="2"/>
      <c r="H1" s="590"/>
      <c r="I1" s="590"/>
      <c r="J1" s="590"/>
      <c r="K1" s="590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26" ht="18" customHeight="1" x14ac:dyDescent="0.2">
      <c r="A2" s="991" t="s">
        <v>1</v>
      </c>
      <c r="B2" s="991"/>
      <c r="C2" s="991"/>
      <c r="D2" s="991"/>
      <c r="E2" s="991"/>
      <c r="F2" s="991"/>
      <c r="G2" s="2"/>
      <c r="H2" s="590"/>
      <c r="I2" s="590"/>
      <c r="J2" s="590"/>
      <c r="K2" s="590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26" x14ac:dyDescent="0.15">
      <c r="J3" s="147"/>
      <c r="K3" s="147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26" ht="26.25" customHeight="1" thickBot="1" x14ac:dyDescent="0.2">
      <c r="A4" s="113" t="s">
        <v>730</v>
      </c>
      <c r="C4" s="313"/>
      <c r="D4" s="314"/>
      <c r="E4" s="314"/>
      <c r="F4" s="314"/>
      <c r="G4" s="314"/>
      <c r="J4" s="147"/>
      <c r="K4" s="147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26" s="162" customFormat="1" ht="23.25" customHeight="1" x14ac:dyDescent="0.15">
      <c r="A5" s="997" t="s">
        <v>16</v>
      </c>
      <c r="B5" s="998"/>
      <c r="C5" s="1003" t="s">
        <v>17</v>
      </c>
      <c r="D5" s="1004"/>
      <c r="E5" s="1005"/>
      <c r="F5" s="997" t="s">
        <v>18</v>
      </c>
      <c r="G5" s="998"/>
      <c r="H5" s="1006" t="s">
        <v>19</v>
      </c>
      <c r="I5" s="1007"/>
      <c r="J5" s="1007"/>
      <c r="K5" s="1008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147"/>
      <c r="AF5" s="147"/>
      <c r="AG5" s="147"/>
      <c r="AH5" s="147"/>
    </row>
    <row r="6" spans="1:326" s="162" customFormat="1" ht="23.25" customHeight="1" x14ac:dyDescent="0.15">
      <c r="A6" s="999"/>
      <c r="B6" s="1000"/>
      <c r="C6" s="229" t="s">
        <v>21</v>
      </c>
      <c r="D6" s="212" t="s">
        <v>22</v>
      </c>
      <c r="E6" s="227" t="s">
        <v>23</v>
      </c>
      <c r="F6" s="240" t="s">
        <v>731</v>
      </c>
      <c r="G6" s="163" t="s">
        <v>25</v>
      </c>
      <c r="H6" s="165" t="s">
        <v>2</v>
      </c>
      <c r="I6" s="213" t="s">
        <v>26</v>
      </c>
      <c r="J6" s="588" t="s">
        <v>31</v>
      </c>
      <c r="K6" s="163" t="s">
        <v>32</v>
      </c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</row>
    <row r="7" spans="1:326" s="162" customFormat="1" ht="24.75" customHeight="1" thickBot="1" x14ac:dyDescent="0.2">
      <c r="A7" s="1001"/>
      <c r="B7" s="1002"/>
      <c r="C7" s="231"/>
      <c r="D7" s="830">
        <f>D55+D79+D108+D157+D189+D200+D215+D230+D249+D265+D287+D355+D379+D403+D417</f>
        <v>299</v>
      </c>
      <c r="E7" s="831">
        <f>E55+E79+E108+E157+E189+E200+E215+E230+E249+E265+E287+E355+E379+E403+E417</f>
        <v>6780.4800000000005</v>
      </c>
      <c r="F7" s="581"/>
      <c r="G7" s="351"/>
      <c r="H7" s="580"/>
      <c r="I7" s="350"/>
      <c r="J7" s="350">
        <f>J55+J79+J108+J157+J189+J200+J215+J230+J249+J265+J287+J355+J379+J403+J417</f>
        <v>63849</v>
      </c>
      <c r="K7" s="823">
        <f>K55+K79+K108+K157+K189+K200+K215+K230+K249+K265+K287+K355+K379+K403+K417</f>
        <v>1426288.5100000002</v>
      </c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</row>
    <row r="8" spans="1:326" s="162" customFormat="1" x14ac:dyDescent="0.15">
      <c r="A8" s="310" t="s">
        <v>733</v>
      </c>
      <c r="B8" s="344"/>
      <c r="C8" s="343"/>
      <c r="D8" s="342"/>
      <c r="E8" s="348"/>
      <c r="F8" s="349"/>
      <c r="G8" s="171"/>
      <c r="H8" s="270"/>
      <c r="I8" s="166"/>
      <c r="J8" s="166"/>
      <c r="K8" s="171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</row>
    <row r="9" spans="1:326" s="175" customFormat="1" hidden="1" x14ac:dyDescent="0.15">
      <c r="A9" s="172">
        <v>101</v>
      </c>
      <c r="B9" s="241" t="s">
        <v>734</v>
      </c>
      <c r="C9" s="233">
        <v>88.64</v>
      </c>
      <c r="D9" s="220"/>
      <c r="E9" s="190"/>
      <c r="F9" s="174"/>
      <c r="G9" s="241" t="s">
        <v>735</v>
      </c>
      <c r="H9" s="177"/>
      <c r="I9" s="173"/>
      <c r="J9" s="86"/>
      <c r="K9" s="176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</row>
    <row r="10" spans="1:326" s="175" customFormat="1" hidden="1" x14ac:dyDescent="0.15">
      <c r="A10" s="172">
        <v>102</v>
      </c>
      <c r="B10" s="241" t="s">
        <v>736</v>
      </c>
      <c r="C10" s="233">
        <v>94.49</v>
      </c>
      <c r="D10" s="220"/>
      <c r="E10" s="190"/>
      <c r="F10" s="174"/>
      <c r="G10" s="241" t="s">
        <v>735</v>
      </c>
      <c r="H10" s="177"/>
      <c r="I10" s="173"/>
      <c r="J10" s="86"/>
      <c r="K10" s="176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</row>
    <row r="11" spans="1:326" s="175" customFormat="1" hidden="1" x14ac:dyDescent="0.15">
      <c r="A11" s="172">
        <v>103</v>
      </c>
      <c r="B11" s="241" t="s">
        <v>732</v>
      </c>
      <c r="C11" s="233">
        <v>67.510000000000005</v>
      </c>
      <c r="D11" s="220"/>
      <c r="E11" s="190"/>
      <c r="F11" s="174"/>
      <c r="G11" s="241" t="s">
        <v>735</v>
      </c>
      <c r="H11" s="177"/>
      <c r="I11" s="173"/>
      <c r="J11" s="86"/>
      <c r="K11" s="176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</row>
    <row r="12" spans="1:326" s="175" customFormat="1" hidden="1" x14ac:dyDescent="0.15">
      <c r="A12" s="167" t="s">
        <v>737</v>
      </c>
      <c r="B12" s="176" t="s">
        <v>738</v>
      </c>
      <c r="C12" s="232">
        <v>5.3</v>
      </c>
      <c r="D12" s="218">
        <v>1</v>
      </c>
      <c r="E12" s="189">
        <f t="shared" ref="E12:E25" si="0">SUM(C12*D12)</f>
        <v>5.3</v>
      </c>
      <c r="F12" s="168" t="s">
        <v>739</v>
      </c>
      <c r="G12" s="176"/>
      <c r="H12" s="591"/>
      <c r="I12" s="592"/>
      <c r="J12" s="86"/>
      <c r="K12" s="176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</row>
    <row r="13" spans="1:326" s="175" customFormat="1" x14ac:dyDescent="0.15">
      <c r="A13" s="167">
        <v>104</v>
      </c>
      <c r="B13" s="176" t="s">
        <v>740</v>
      </c>
      <c r="C13" s="232">
        <v>16.62</v>
      </c>
      <c r="D13" s="218">
        <v>1</v>
      </c>
      <c r="E13" s="189">
        <f>C13*D13</f>
        <v>16.62</v>
      </c>
      <c r="F13" s="168" t="s">
        <v>739</v>
      </c>
      <c r="G13" s="176"/>
      <c r="H13" s="591" t="s">
        <v>3</v>
      </c>
      <c r="I13" s="592" t="s">
        <v>7</v>
      </c>
      <c r="J13" s="86">
        <v>104</v>
      </c>
      <c r="K13" s="219">
        <f t="shared" ref="K13:K52" si="1">J13*E13</f>
        <v>1728.48</v>
      </c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7"/>
      <c r="FV13" s="147"/>
      <c r="FW13" s="147"/>
      <c r="FX13" s="147"/>
      <c r="FY13" s="147"/>
      <c r="FZ13" s="147"/>
      <c r="GA13" s="147"/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147"/>
      <c r="GM13" s="147"/>
      <c r="GN13" s="147"/>
      <c r="GO13" s="147"/>
      <c r="GP13" s="147"/>
      <c r="GQ13" s="147"/>
      <c r="GR13" s="147"/>
      <c r="GS13" s="147"/>
      <c r="GT13" s="147"/>
      <c r="GU13" s="147"/>
      <c r="GV13" s="147"/>
      <c r="GW13" s="147"/>
      <c r="GX13" s="147"/>
      <c r="GY13" s="147"/>
      <c r="GZ13" s="147"/>
      <c r="HA13" s="147"/>
      <c r="HB13" s="147"/>
      <c r="HC13" s="147"/>
      <c r="HD13" s="147"/>
      <c r="HE13" s="147"/>
      <c r="HF13" s="147"/>
      <c r="HG13" s="147"/>
      <c r="HH13" s="147"/>
      <c r="HI13" s="147"/>
      <c r="HJ13" s="147"/>
      <c r="HK13" s="147"/>
      <c r="HL13" s="147"/>
      <c r="HM13" s="147"/>
      <c r="HN13" s="147"/>
      <c r="HO13" s="147"/>
      <c r="HP13" s="147"/>
      <c r="HQ13" s="147"/>
      <c r="HR13" s="147"/>
      <c r="HS13" s="147"/>
      <c r="HT13" s="147"/>
      <c r="HU13" s="147"/>
      <c r="HV13" s="147"/>
      <c r="HW13" s="147"/>
      <c r="HX13" s="147"/>
      <c r="HY13" s="147"/>
      <c r="HZ13" s="147"/>
      <c r="IA13" s="147"/>
      <c r="IB13" s="147"/>
      <c r="IC13" s="147"/>
      <c r="ID13" s="147"/>
      <c r="IE13" s="147"/>
      <c r="IF13" s="147"/>
      <c r="IG13" s="147"/>
      <c r="IH13" s="147"/>
      <c r="II13" s="147"/>
      <c r="IJ13" s="147"/>
      <c r="IK13" s="147"/>
      <c r="IL13" s="147"/>
      <c r="IM13" s="147"/>
      <c r="IN13" s="147"/>
      <c r="IO13" s="147"/>
      <c r="IP13" s="147"/>
      <c r="IQ13" s="147"/>
      <c r="IR13" s="147"/>
      <c r="IS13" s="147"/>
      <c r="IT13" s="147"/>
      <c r="IU13" s="147"/>
      <c r="IV13" s="147"/>
      <c r="IW13" s="147"/>
      <c r="IX13" s="147"/>
      <c r="IY13" s="147"/>
      <c r="IZ13" s="147"/>
      <c r="JA13" s="147"/>
      <c r="JB13" s="147"/>
      <c r="JC13" s="147"/>
      <c r="JD13" s="147"/>
      <c r="JE13" s="147"/>
      <c r="JF13" s="147"/>
      <c r="JG13" s="147"/>
      <c r="JH13" s="147"/>
      <c r="JI13" s="147"/>
      <c r="JJ13" s="147"/>
      <c r="JK13" s="147"/>
      <c r="JL13" s="147"/>
      <c r="JM13" s="147"/>
      <c r="JN13" s="147"/>
      <c r="JO13" s="147"/>
      <c r="JP13" s="147"/>
      <c r="JQ13" s="147"/>
      <c r="JR13" s="147"/>
      <c r="JS13" s="147"/>
      <c r="JT13" s="147"/>
      <c r="JU13" s="147"/>
      <c r="JV13" s="147"/>
      <c r="JW13" s="147"/>
      <c r="JX13" s="147"/>
      <c r="JY13" s="147"/>
      <c r="JZ13" s="147"/>
      <c r="KA13" s="147"/>
      <c r="KB13" s="147"/>
      <c r="KC13" s="147"/>
      <c r="KD13" s="147"/>
      <c r="KE13" s="147"/>
      <c r="KF13" s="147"/>
      <c r="KG13" s="147"/>
      <c r="KH13" s="147"/>
      <c r="KI13" s="147"/>
      <c r="KJ13" s="147"/>
      <c r="KK13" s="147"/>
      <c r="KL13" s="147"/>
      <c r="KM13" s="147"/>
      <c r="KN13" s="147"/>
      <c r="KO13" s="147"/>
      <c r="KP13" s="147"/>
      <c r="KQ13" s="147"/>
      <c r="KR13" s="147"/>
      <c r="KS13" s="147"/>
      <c r="KT13" s="147"/>
      <c r="KU13" s="147"/>
      <c r="KV13" s="147"/>
      <c r="KW13" s="147"/>
      <c r="KX13" s="147"/>
      <c r="KY13" s="147"/>
      <c r="KZ13" s="147"/>
      <c r="LA13" s="147"/>
      <c r="LB13" s="147"/>
      <c r="LC13" s="147"/>
      <c r="LD13" s="147"/>
      <c r="LE13" s="147"/>
      <c r="LF13" s="147"/>
      <c r="LG13" s="147"/>
      <c r="LH13" s="147"/>
      <c r="LI13" s="147"/>
      <c r="LJ13" s="147"/>
      <c r="LK13" s="147"/>
      <c r="LL13" s="147"/>
      <c r="LM13" s="147"/>
      <c r="LN13" s="147"/>
    </row>
    <row r="14" spans="1:326" s="162" customFormat="1" hidden="1" x14ac:dyDescent="0.15">
      <c r="A14" s="172">
        <v>105</v>
      </c>
      <c r="B14" s="241" t="s">
        <v>30</v>
      </c>
      <c r="C14" s="233">
        <v>61.31</v>
      </c>
      <c r="D14" s="220"/>
      <c r="E14" s="190"/>
      <c r="F14" s="174"/>
      <c r="G14" s="241"/>
      <c r="H14" s="142"/>
      <c r="I14" s="86"/>
      <c r="J14" s="86"/>
      <c r="K14" s="219">
        <f t="shared" si="1"/>
        <v>0</v>
      </c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7"/>
      <c r="FV14" s="147"/>
      <c r="FW14" s="147"/>
      <c r="FX14" s="147"/>
      <c r="FY14" s="147"/>
      <c r="FZ14" s="147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147"/>
      <c r="GM14" s="147"/>
      <c r="GN14" s="147"/>
      <c r="GO14" s="147"/>
      <c r="GP14" s="147"/>
      <c r="GQ14" s="147"/>
      <c r="GR14" s="147"/>
      <c r="GS14" s="147"/>
      <c r="GT14" s="147"/>
      <c r="GU14" s="147"/>
      <c r="GV14" s="147"/>
      <c r="GW14" s="147"/>
      <c r="GX14" s="147"/>
      <c r="GY14" s="147"/>
      <c r="GZ14" s="147"/>
      <c r="HA14" s="147"/>
      <c r="HB14" s="147"/>
      <c r="HC14" s="147"/>
      <c r="HD14" s="147"/>
      <c r="HE14" s="147"/>
      <c r="HF14" s="147"/>
      <c r="HG14" s="147"/>
      <c r="HH14" s="147"/>
      <c r="HI14" s="147"/>
      <c r="HJ14" s="147"/>
      <c r="HK14" s="147"/>
      <c r="HL14" s="147"/>
      <c r="HM14" s="147"/>
      <c r="HN14" s="147"/>
      <c r="HO14" s="147"/>
      <c r="HP14" s="147"/>
      <c r="HQ14" s="147"/>
      <c r="HR14" s="147"/>
      <c r="HS14" s="147"/>
      <c r="HT14" s="147"/>
      <c r="HU14" s="147"/>
      <c r="HV14" s="147"/>
      <c r="HW14" s="147"/>
      <c r="HX14" s="147"/>
      <c r="HY14" s="147"/>
      <c r="HZ14" s="147"/>
      <c r="IA14" s="147"/>
      <c r="IB14" s="147"/>
      <c r="IC14" s="147"/>
      <c r="ID14" s="147"/>
      <c r="IE14" s="147"/>
      <c r="IF14" s="147"/>
      <c r="IG14" s="147"/>
      <c r="IH14" s="147"/>
      <c r="II14" s="147"/>
      <c r="IJ14" s="147"/>
      <c r="IK14" s="147"/>
      <c r="IL14" s="147"/>
      <c r="IM14" s="147"/>
      <c r="IN14" s="147"/>
      <c r="IO14" s="147"/>
      <c r="IP14" s="147"/>
      <c r="IQ14" s="147"/>
      <c r="IR14" s="147"/>
      <c r="IS14" s="147"/>
      <c r="IT14" s="147"/>
      <c r="IU14" s="147"/>
      <c r="IV14" s="147"/>
      <c r="IW14" s="147"/>
      <c r="IX14" s="147"/>
      <c r="IY14" s="147"/>
      <c r="IZ14" s="147"/>
      <c r="JA14" s="147"/>
      <c r="JB14" s="147"/>
      <c r="JC14" s="147"/>
      <c r="JD14" s="147"/>
      <c r="JE14" s="147"/>
      <c r="JF14" s="147"/>
      <c r="JG14" s="147"/>
      <c r="JH14" s="147"/>
      <c r="JI14" s="147"/>
      <c r="JJ14" s="147"/>
      <c r="JK14" s="147"/>
      <c r="JL14" s="147"/>
      <c r="JM14" s="147"/>
      <c r="JN14" s="147"/>
      <c r="JO14" s="147"/>
      <c r="JP14" s="147"/>
      <c r="JQ14" s="147"/>
      <c r="JR14" s="147"/>
      <c r="JS14" s="147"/>
      <c r="JT14" s="147"/>
      <c r="JU14" s="147"/>
      <c r="JV14" s="147"/>
      <c r="JW14" s="147"/>
      <c r="JX14" s="147"/>
      <c r="JY14" s="147"/>
      <c r="JZ14" s="147"/>
      <c r="KA14" s="147"/>
      <c r="KB14" s="147"/>
      <c r="KC14" s="147"/>
      <c r="KD14" s="147"/>
      <c r="KE14" s="147"/>
      <c r="KF14" s="147"/>
      <c r="KG14" s="147"/>
      <c r="KH14" s="147"/>
      <c r="KI14" s="147"/>
      <c r="KJ14" s="147"/>
      <c r="KK14" s="147"/>
      <c r="KL14" s="147"/>
      <c r="KM14" s="147"/>
      <c r="KN14" s="147"/>
      <c r="KO14" s="147"/>
      <c r="KP14" s="147"/>
      <c r="KQ14" s="147"/>
      <c r="KR14" s="147"/>
      <c r="KS14" s="147"/>
      <c r="KT14" s="147"/>
      <c r="KU14" s="147"/>
      <c r="KV14" s="147"/>
      <c r="KW14" s="147"/>
      <c r="KX14" s="147"/>
      <c r="KY14" s="147"/>
      <c r="KZ14" s="147"/>
      <c r="LA14" s="147"/>
      <c r="LB14" s="147"/>
      <c r="LC14" s="147"/>
      <c r="LD14" s="147"/>
      <c r="LE14" s="147"/>
      <c r="LF14" s="147"/>
      <c r="LG14" s="147"/>
      <c r="LH14" s="147"/>
      <c r="LI14" s="147"/>
      <c r="LJ14" s="147"/>
      <c r="LK14" s="147"/>
      <c r="LL14" s="147"/>
      <c r="LM14" s="147"/>
      <c r="LN14" s="147"/>
    </row>
    <row r="15" spans="1:326" s="175" customFormat="1" x14ac:dyDescent="0.15">
      <c r="A15" s="167">
        <v>106</v>
      </c>
      <c r="B15" s="176" t="s">
        <v>741</v>
      </c>
      <c r="C15" s="232">
        <v>26.7</v>
      </c>
      <c r="D15" s="218">
        <v>1</v>
      </c>
      <c r="E15" s="189">
        <f t="shared" si="0"/>
        <v>26.7</v>
      </c>
      <c r="F15" s="168" t="s">
        <v>739</v>
      </c>
      <c r="G15" s="176"/>
      <c r="H15" s="591" t="s">
        <v>3</v>
      </c>
      <c r="I15" s="592" t="s">
        <v>7</v>
      </c>
      <c r="J15" s="86">
        <v>104</v>
      </c>
      <c r="K15" s="219">
        <f t="shared" si="1"/>
        <v>2776.7999999999997</v>
      </c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7"/>
      <c r="FV15" s="147"/>
      <c r="FW15" s="147"/>
      <c r="FX15" s="147"/>
      <c r="FY15" s="147"/>
      <c r="FZ15" s="147"/>
      <c r="GA15" s="147"/>
      <c r="GB15" s="147"/>
      <c r="GC15" s="147"/>
      <c r="GD15" s="147"/>
      <c r="GE15" s="147"/>
      <c r="GF15" s="147"/>
      <c r="GG15" s="147"/>
      <c r="GH15" s="147"/>
      <c r="GI15" s="147"/>
      <c r="GJ15" s="147"/>
      <c r="GK15" s="147"/>
      <c r="GL15" s="147"/>
      <c r="GM15" s="147"/>
      <c r="GN15" s="147"/>
      <c r="GO15" s="147"/>
      <c r="GP15" s="147"/>
      <c r="GQ15" s="147"/>
      <c r="GR15" s="147"/>
      <c r="GS15" s="147"/>
      <c r="GT15" s="147"/>
      <c r="GU15" s="147"/>
      <c r="GV15" s="147"/>
      <c r="GW15" s="147"/>
      <c r="GX15" s="147"/>
      <c r="GY15" s="147"/>
      <c r="GZ15" s="147"/>
      <c r="HA15" s="147"/>
      <c r="HB15" s="147"/>
      <c r="HC15" s="147"/>
      <c r="HD15" s="147"/>
      <c r="HE15" s="147"/>
      <c r="HF15" s="147"/>
      <c r="HG15" s="147"/>
      <c r="HH15" s="147"/>
      <c r="HI15" s="147"/>
      <c r="HJ15" s="147"/>
      <c r="HK15" s="147"/>
      <c r="HL15" s="147"/>
      <c r="HM15" s="147"/>
      <c r="HN15" s="147"/>
      <c r="HO15" s="147"/>
      <c r="HP15" s="147"/>
      <c r="HQ15" s="147"/>
      <c r="HR15" s="147"/>
      <c r="HS15" s="147"/>
      <c r="HT15" s="147"/>
      <c r="HU15" s="147"/>
      <c r="HV15" s="147"/>
      <c r="HW15" s="147"/>
      <c r="HX15" s="147"/>
      <c r="HY15" s="147"/>
      <c r="HZ15" s="147"/>
      <c r="IA15" s="147"/>
      <c r="IB15" s="147"/>
      <c r="IC15" s="147"/>
      <c r="ID15" s="147"/>
      <c r="IE15" s="147"/>
      <c r="IF15" s="147"/>
      <c r="IG15" s="147"/>
      <c r="IH15" s="147"/>
      <c r="II15" s="147"/>
      <c r="IJ15" s="147"/>
      <c r="IK15" s="147"/>
      <c r="IL15" s="147"/>
      <c r="IM15" s="147"/>
      <c r="IN15" s="147"/>
      <c r="IO15" s="147"/>
      <c r="IP15" s="147"/>
      <c r="IQ15" s="147"/>
      <c r="IR15" s="147"/>
      <c r="IS15" s="147"/>
      <c r="IT15" s="147"/>
      <c r="IU15" s="147"/>
      <c r="IV15" s="147"/>
      <c r="IW15" s="147"/>
      <c r="IX15" s="147"/>
      <c r="IY15" s="147"/>
      <c r="IZ15" s="147"/>
      <c r="JA15" s="147"/>
      <c r="JB15" s="147"/>
      <c r="JC15" s="147"/>
      <c r="JD15" s="147"/>
      <c r="JE15" s="147"/>
      <c r="JF15" s="147"/>
      <c r="JG15" s="147"/>
      <c r="JH15" s="147"/>
      <c r="JI15" s="147"/>
      <c r="JJ15" s="147"/>
      <c r="JK15" s="147"/>
      <c r="JL15" s="147"/>
      <c r="JM15" s="147"/>
      <c r="JN15" s="147"/>
      <c r="JO15" s="147"/>
      <c r="JP15" s="147"/>
      <c r="JQ15" s="147"/>
      <c r="JR15" s="147"/>
      <c r="JS15" s="147"/>
      <c r="JT15" s="147"/>
      <c r="JU15" s="147"/>
      <c r="JV15" s="147"/>
      <c r="JW15" s="147"/>
      <c r="JX15" s="147"/>
      <c r="JY15" s="147"/>
      <c r="JZ15" s="147"/>
      <c r="KA15" s="147"/>
      <c r="KB15" s="147"/>
      <c r="KC15" s="147"/>
      <c r="KD15" s="147"/>
      <c r="KE15" s="147"/>
      <c r="KF15" s="147"/>
      <c r="KG15" s="147"/>
      <c r="KH15" s="147"/>
      <c r="KI15" s="147"/>
      <c r="KJ15" s="147"/>
      <c r="KK15" s="147"/>
      <c r="KL15" s="147"/>
      <c r="KM15" s="147"/>
      <c r="KN15" s="147"/>
      <c r="KO15" s="147"/>
      <c r="KP15" s="147"/>
      <c r="KQ15" s="147"/>
      <c r="KR15" s="147"/>
      <c r="KS15" s="147"/>
      <c r="KT15" s="147"/>
      <c r="KU15" s="147"/>
      <c r="KV15" s="147"/>
      <c r="KW15" s="147"/>
      <c r="KX15" s="147"/>
      <c r="KY15" s="147"/>
      <c r="KZ15" s="147"/>
      <c r="LA15" s="147"/>
      <c r="LB15" s="147"/>
      <c r="LC15" s="147"/>
      <c r="LD15" s="147"/>
      <c r="LE15" s="147"/>
      <c r="LF15" s="147"/>
      <c r="LG15" s="147"/>
      <c r="LH15" s="147"/>
      <c r="LI15" s="147"/>
      <c r="LJ15" s="147"/>
      <c r="LK15" s="147"/>
      <c r="LL15" s="147"/>
      <c r="LM15" s="147"/>
      <c r="LN15" s="147"/>
    </row>
    <row r="16" spans="1:326" s="162" customFormat="1" hidden="1" x14ac:dyDescent="0.15">
      <c r="A16" s="172">
        <v>107</v>
      </c>
      <c r="B16" s="241" t="s">
        <v>742</v>
      </c>
      <c r="C16" s="233">
        <v>13.5</v>
      </c>
      <c r="D16" s="220"/>
      <c r="E16" s="190"/>
      <c r="F16" s="174"/>
      <c r="G16" s="241"/>
      <c r="H16" s="591"/>
      <c r="I16" s="86"/>
      <c r="J16" s="86"/>
      <c r="K16" s="219">
        <f t="shared" si="1"/>
        <v>0</v>
      </c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7"/>
      <c r="FV16" s="147"/>
      <c r="FW16" s="147"/>
      <c r="FX16" s="147"/>
      <c r="FY16" s="147"/>
      <c r="FZ16" s="147"/>
      <c r="GA16" s="147"/>
      <c r="GB16" s="147"/>
      <c r="GC16" s="147"/>
      <c r="GD16" s="147"/>
      <c r="GE16" s="147"/>
      <c r="GF16" s="147"/>
      <c r="GG16" s="147"/>
      <c r="GH16" s="147"/>
      <c r="GI16" s="147"/>
      <c r="GJ16" s="147"/>
      <c r="GK16" s="147"/>
      <c r="GL16" s="147"/>
      <c r="GM16" s="147"/>
      <c r="GN16" s="147"/>
      <c r="GO16" s="147"/>
      <c r="GP16" s="147"/>
      <c r="GQ16" s="147"/>
      <c r="GR16" s="147"/>
      <c r="GS16" s="147"/>
      <c r="GT16" s="147"/>
      <c r="GU16" s="147"/>
      <c r="GV16" s="147"/>
      <c r="GW16" s="147"/>
      <c r="GX16" s="147"/>
      <c r="GY16" s="147"/>
      <c r="GZ16" s="147"/>
      <c r="HA16" s="147"/>
      <c r="HB16" s="147"/>
      <c r="HC16" s="147"/>
      <c r="HD16" s="147"/>
      <c r="HE16" s="147"/>
      <c r="HF16" s="147"/>
      <c r="HG16" s="147"/>
      <c r="HH16" s="147"/>
      <c r="HI16" s="147"/>
      <c r="HJ16" s="147"/>
      <c r="HK16" s="147"/>
      <c r="HL16" s="147"/>
      <c r="HM16" s="147"/>
      <c r="HN16" s="147"/>
      <c r="HO16" s="147"/>
      <c r="HP16" s="147"/>
      <c r="HQ16" s="147"/>
      <c r="HR16" s="147"/>
      <c r="HS16" s="147"/>
      <c r="HT16" s="147"/>
      <c r="HU16" s="147"/>
      <c r="HV16" s="147"/>
      <c r="HW16" s="147"/>
      <c r="HX16" s="147"/>
      <c r="HY16" s="147"/>
      <c r="HZ16" s="147"/>
      <c r="IA16" s="147"/>
      <c r="IB16" s="147"/>
      <c r="IC16" s="147"/>
      <c r="ID16" s="147"/>
      <c r="IE16" s="147"/>
      <c r="IF16" s="147"/>
      <c r="IG16" s="147"/>
      <c r="IH16" s="147"/>
      <c r="II16" s="147"/>
      <c r="IJ16" s="147"/>
      <c r="IK16" s="147"/>
      <c r="IL16" s="147"/>
      <c r="IM16" s="147"/>
      <c r="IN16" s="147"/>
      <c r="IO16" s="147"/>
      <c r="IP16" s="147"/>
      <c r="IQ16" s="147"/>
      <c r="IR16" s="147"/>
      <c r="IS16" s="147"/>
      <c r="IT16" s="147"/>
      <c r="IU16" s="147"/>
      <c r="IV16" s="147"/>
      <c r="IW16" s="147"/>
      <c r="IX16" s="147"/>
      <c r="IY16" s="147"/>
      <c r="IZ16" s="147"/>
      <c r="JA16" s="147"/>
      <c r="JB16" s="147"/>
      <c r="JC16" s="147"/>
      <c r="JD16" s="147"/>
      <c r="JE16" s="147"/>
      <c r="JF16" s="147"/>
      <c r="JG16" s="147"/>
      <c r="JH16" s="147"/>
      <c r="JI16" s="147"/>
      <c r="JJ16" s="147"/>
      <c r="JK16" s="147"/>
      <c r="JL16" s="147"/>
      <c r="JM16" s="147"/>
      <c r="JN16" s="147"/>
      <c r="JO16" s="147"/>
      <c r="JP16" s="147"/>
      <c r="JQ16" s="147"/>
      <c r="JR16" s="147"/>
      <c r="JS16" s="147"/>
      <c r="JT16" s="147"/>
      <c r="JU16" s="147"/>
      <c r="JV16" s="147"/>
      <c r="JW16" s="147"/>
      <c r="JX16" s="147"/>
      <c r="JY16" s="147"/>
      <c r="JZ16" s="147"/>
      <c r="KA16" s="147"/>
      <c r="KB16" s="147"/>
      <c r="KC16" s="147"/>
      <c r="KD16" s="147"/>
      <c r="KE16" s="147"/>
      <c r="KF16" s="147"/>
      <c r="KG16" s="147"/>
      <c r="KH16" s="147"/>
      <c r="KI16" s="147"/>
      <c r="KJ16" s="147"/>
      <c r="KK16" s="147"/>
      <c r="KL16" s="147"/>
      <c r="KM16" s="147"/>
      <c r="KN16" s="147"/>
      <c r="KO16" s="147"/>
      <c r="KP16" s="147"/>
      <c r="KQ16" s="147"/>
      <c r="KR16" s="147"/>
      <c r="KS16" s="147"/>
      <c r="KT16" s="147"/>
      <c r="KU16" s="147"/>
      <c r="KV16" s="147"/>
      <c r="KW16" s="147"/>
      <c r="KX16" s="147"/>
      <c r="KY16" s="147"/>
      <c r="KZ16" s="147"/>
      <c r="LA16" s="147"/>
      <c r="LB16" s="147"/>
      <c r="LC16" s="147"/>
      <c r="LD16" s="147"/>
      <c r="LE16" s="147"/>
      <c r="LF16" s="147"/>
      <c r="LG16" s="147"/>
      <c r="LH16" s="147"/>
      <c r="LI16" s="147"/>
      <c r="LJ16" s="147"/>
      <c r="LK16" s="147"/>
      <c r="LL16" s="147"/>
      <c r="LM16" s="147"/>
      <c r="LN16" s="147"/>
    </row>
    <row r="17" spans="1:30" s="147" customFormat="1" x14ac:dyDescent="0.15">
      <c r="A17" s="167">
        <v>108</v>
      </c>
      <c r="B17" s="176" t="s">
        <v>743</v>
      </c>
      <c r="C17" s="232">
        <v>21.29</v>
      </c>
      <c r="D17" s="218">
        <v>1</v>
      </c>
      <c r="E17" s="189">
        <f t="shared" si="0"/>
        <v>21.29</v>
      </c>
      <c r="F17" s="168" t="s">
        <v>739</v>
      </c>
      <c r="G17" s="176"/>
      <c r="H17" s="591" t="s">
        <v>3</v>
      </c>
      <c r="I17" s="592" t="s">
        <v>7</v>
      </c>
      <c r="J17" s="86">
        <v>104</v>
      </c>
      <c r="K17" s="219">
        <f t="shared" si="1"/>
        <v>2214.16</v>
      </c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</row>
    <row r="18" spans="1:30" s="147" customFormat="1" x14ac:dyDescent="0.15">
      <c r="A18" s="167">
        <v>109</v>
      </c>
      <c r="B18" s="176" t="s">
        <v>744</v>
      </c>
      <c r="C18" s="232">
        <v>1.75</v>
      </c>
      <c r="D18" s="218">
        <v>1</v>
      </c>
      <c r="E18" s="189">
        <f t="shared" si="0"/>
        <v>1.75</v>
      </c>
      <c r="F18" s="168" t="s">
        <v>739</v>
      </c>
      <c r="G18" s="176"/>
      <c r="H18" s="142" t="s">
        <v>9</v>
      </c>
      <c r="I18" s="592" t="s">
        <v>11</v>
      </c>
      <c r="J18" s="86">
        <v>314</v>
      </c>
      <c r="K18" s="219">
        <f t="shared" si="1"/>
        <v>549.5</v>
      </c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</row>
    <row r="19" spans="1:30" s="147" customFormat="1" x14ac:dyDescent="0.15">
      <c r="A19" s="167">
        <v>110</v>
      </c>
      <c r="B19" s="176" t="s">
        <v>745</v>
      </c>
      <c r="C19" s="232">
        <v>16.989999999999998</v>
      </c>
      <c r="D19" s="218">
        <v>1</v>
      </c>
      <c r="E19" s="189">
        <f t="shared" si="0"/>
        <v>16.989999999999998</v>
      </c>
      <c r="F19" s="168" t="s">
        <v>739</v>
      </c>
      <c r="G19" s="176"/>
      <c r="H19" s="591" t="s">
        <v>3</v>
      </c>
      <c r="I19" s="592" t="s">
        <v>7</v>
      </c>
      <c r="J19" s="86">
        <v>104</v>
      </c>
      <c r="K19" s="219">
        <f t="shared" si="1"/>
        <v>1766.9599999999998</v>
      </c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</row>
    <row r="20" spans="1:30" s="147" customFormat="1" x14ac:dyDescent="0.15">
      <c r="A20" s="167">
        <v>111</v>
      </c>
      <c r="B20" s="176" t="s">
        <v>746</v>
      </c>
      <c r="C20" s="232">
        <v>16.989999999999998</v>
      </c>
      <c r="D20" s="218">
        <v>1</v>
      </c>
      <c r="E20" s="189">
        <f t="shared" si="0"/>
        <v>16.989999999999998</v>
      </c>
      <c r="F20" s="168" t="s">
        <v>739</v>
      </c>
      <c r="G20" s="176"/>
      <c r="H20" s="591" t="s">
        <v>3</v>
      </c>
      <c r="I20" s="592" t="s">
        <v>7</v>
      </c>
      <c r="J20" s="86">
        <v>104</v>
      </c>
      <c r="K20" s="219">
        <f t="shared" si="1"/>
        <v>1766.9599999999998</v>
      </c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</row>
    <row r="21" spans="1:30" s="147" customFormat="1" x14ac:dyDescent="0.15">
      <c r="A21" s="167">
        <v>112</v>
      </c>
      <c r="B21" s="176" t="s">
        <v>747</v>
      </c>
      <c r="C21" s="232">
        <v>32.65</v>
      </c>
      <c r="D21" s="218">
        <v>1</v>
      </c>
      <c r="E21" s="189">
        <f t="shared" si="0"/>
        <v>32.65</v>
      </c>
      <c r="F21" s="168"/>
      <c r="G21" s="176" t="s">
        <v>748</v>
      </c>
      <c r="H21" s="591" t="s">
        <v>3</v>
      </c>
      <c r="I21" s="592" t="s">
        <v>7</v>
      </c>
      <c r="J21" s="86">
        <v>104</v>
      </c>
      <c r="K21" s="219">
        <f t="shared" si="1"/>
        <v>3395.6</v>
      </c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</row>
    <row r="22" spans="1:30" s="147" customFormat="1" x14ac:dyDescent="0.15">
      <c r="A22" s="167">
        <v>113</v>
      </c>
      <c r="B22" s="176" t="s">
        <v>749</v>
      </c>
      <c r="C22" s="232">
        <v>39.270000000000003</v>
      </c>
      <c r="D22" s="218">
        <v>1</v>
      </c>
      <c r="E22" s="189">
        <f t="shared" si="0"/>
        <v>39.270000000000003</v>
      </c>
      <c r="F22" s="168"/>
      <c r="G22" s="176" t="s">
        <v>750</v>
      </c>
      <c r="H22" s="591" t="s">
        <v>3</v>
      </c>
      <c r="I22" s="592" t="s">
        <v>7</v>
      </c>
      <c r="J22" s="86">
        <v>104</v>
      </c>
      <c r="K22" s="219">
        <f t="shared" si="1"/>
        <v>4084.0800000000004</v>
      </c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</row>
    <row r="23" spans="1:30" s="147" customFormat="1" x14ac:dyDescent="0.15">
      <c r="A23" s="167" t="s">
        <v>751</v>
      </c>
      <c r="B23" s="176" t="s">
        <v>752</v>
      </c>
      <c r="C23" s="232">
        <v>3.77</v>
      </c>
      <c r="D23" s="218">
        <v>1</v>
      </c>
      <c r="E23" s="189">
        <f t="shared" si="0"/>
        <v>3.77</v>
      </c>
      <c r="F23" s="168" t="s">
        <v>739</v>
      </c>
      <c r="G23" s="176"/>
      <c r="H23" s="591" t="s">
        <v>3</v>
      </c>
      <c r="I23" s="592" t="s">
        <v>7</v>
      </c>
      <c r="J23" s="86">
        <v>104</v>
      </c>
      <c r="K23" s="219">
        <f t="shared" si="1"/>
        <v>392.08</v>
      </c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</row>
    <row r="24" spans="1:30" s="147" customFormat="1" x14ac:dyDescent="0.15">
      <c r="A24" s="167">
        <v>114</v>
      </c>
      <c r="B24" s="176" t="s">
        <v>753</v>
      </c>
      <c r="C24" s="232">
        <v>5.04</v>
      </c>
      <c r="D24" s="218">
        <v>1</v>
      </c>
      <c r="E24" s="189">
        <f t="shared" si="0"/>
        <v>5.04</v>
      </c>
      <c r="F24" s="168" t="s">
        <v>739</v>
      </c>
      <c r="G24" s="176"/>
      <c r="H24" s="591" t="s">
        <v>3</v>
      </c>
      <c r="I24" s="592" t="s">
        <v>7</v>
      </c>
      <c r="J24" s="86">
        <v>104</v>
      </c>
      <c r="K24" s="219">
        <f t="shared" si="1"/>
        <v>524.16</v>
      </c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</row>
    <row r="25" spans="1:30" s="147" customFormat="1" x14ac:dyDescent="0.15">
      <c r="A25" s="167">
        <v>115</v>
      </c>
      <c r="B25" s="176" t="s">
        <v>754</v>
      </c>
      <c r="C25" s="232">
        <v>1.81</v>
      </c>
      <c r="D25" s="218">
        <v>1</v>
      </c>
      <c r="E25" s="189">
        <f t="shared" si="0"/>
        <v>1.81</v>
      </c>
      <c r="F25" s="168" t="s">
        <v>739</v>
      </c>
      <c r="G25" s="176"/>
      <c r="H25" s="591" t="s">
        <v>3</v>
      </c>
      <c r="I25" s="592" t="s">
        <v>7</v>
      </c>
      <c r="J25" s="86">
        <v>104</v>
      </c>
      <c r="K25" s="219">
        <f t="shared" si="1"/>
        <v>188.24</v>
      </c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</row>
    <row r="26" spans="1:30" s="147" customFormat="1" x14ac:dyDescent="0.15">
      <c r="A26" s="167">
        <v>116</v>
      </c>
      <c r="B26" s="176" t="s">
        <v>755</v>
      </c>
      <c r="C26" s="232">
        <v>1.35</v>
      </c>
      <c r="D26" s="218">
        <v>2</v>
      </c>
      <c r="E26" s="189">
        <f>SUM(C26*D26)</f>
        <v>2.7</v>
      </c>
      <c r="F26" s="168"/>
      <c r="G26" s="176" t="s">
        <v>756</v>
      </c>
      <c r="H26" s="142" t="s">
        <v>3</v>
      </c>
      <c r="I26" s="592" t="s">
        <v>11</v>
      </c>
      <c r="J26" s="86">
        <v>314</v>
      </c>
      <c r="K26" s="219">
        <f t="shared" si="1"/>
        <v>847.80000000000007</v>
      </c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</row>
    <row r="27" spans="1:30" s="147" customFormat="1" x14ac:dyDescent="0.15">
      <c r="A27" s="167">
        <v>117</v>
      </c>
      <c r="B27" s="176" t="s">
        <v>753</v>
      </c>
      <c r="C27" s="232">
        <v>6.8</v>
      </c>
      <c r="D27" s="218">
        <v>1</v>
      </c>
      <c r="E27" s="189">
        <f>SUM(C34*D34)</f>
        <v>8.4600000000000009</v>
      </c>
      <c r="F27" s="168" t="s">
        <v>739</v>
      </c>
      <c r="G27" s="176"/>
      <c r="H27" s="591" t="s">
        <v>3</v>
      </c>
      <c r="I27" s="592" t="s">
        <v>7</v>
      </c>
      <c r="J27" s="86">
        <v>104</v>
      </c>
      <c r="K27" s="219">
        <f t="shared" si="1"/>
        <v>879.84000000000015</v>
      </c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</row>
    <row r="28" spans="1:30" s="147" customFormat="1" hidden="1" x14ac:dyDescent="0.15">
      <c r="A28" s="167">
        <v>118</v>
      </c>
      <c r="B28" s="176" t="s">
        <v>757</v>
      </c>
      <c r="C28" s="232">
        <v>15.01</v>
      </c>
      <c r="D28" s="218"/>
      <c r="E28" s="189"/>
      <c r="F28" s="168" t="s">
        <v>739</v>
      </c>
      <c r="G28" s="176"/>
      <c r="H28" s="142"/>
      <c r="I28" s="592"/>
      <c r="J28" s="86">
        <v>104</v>
      </c>
      <c r="K28" s="219">
        <f t="shared" si="1"/>
        <v>0</v>
      </c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</row>
    <row r="29" spans="1:30" s="147" customFormat="1" x14ac:dyDescent="0.15">
      <c r="A29" s="167">
        <v>119</v>
      </c>
      <c r="B29" s="176" t="s">
        <v>362</v>
      </c>
      <c r="C29" s="232">
        <v>13.6</v>
      </c>
      <c r="D29" s="218">
        <v>1</v>
      </c>
      <c r="E29" s="189">
        <f>SUM(C29*D29)</f>
        <v>13.6</v>
      </c>
      <c r="F29" s="168" t="s">
        <v>731</v>
      </c>
      <c r="G29" s="176"/>
      <c r="H29" s="591" t="s">
        <v>3</v>
      </c>
      <c r="I29" s="592" t="s">
        <v>7</v>
      </c>
      <c r="J29" s="86">
        <v>104</v>
      </c>
      <c r="K29" s="219">
        <f t="shared" si="1"/>
        <v>1414.3999999999999</v>
      </c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</row>
    <row r="30" spans="1:30" s="147" customFormat="1" x14ac:dyDescent="0.15">
      <c r="A30" s="167">
        <v>120</v>
      </c>
      <c r="B30" s="176" t="s">
        <v>758</v>
      </c>
      <c r="C30" s="232">
        <v>14.37</v>
      </c>
      <c r="D30" s="218">
        <v>1</v>
      </c>
      <c r="E30" s="189">
        <f t="shared" ref="E30:E93" si="2">SUM(C30*D30)</f>
        <v>14.37</v>
      </c>
      <c r="F30" s="168" t="s">
        <v>731</v>
      </c>
      <c r="G30" s="176"/>
      <c r="H30" s="591" t="s">
        <v>3</v>
      </c>
      <c r="I30" s="592" t="s">
        <v>7</v>
      </c>
      <c r="J30" s="86">
        <v>104</v>
      </c>
      <c r="K30" s="219">
        <f t="shared" si="1"/>
        <v>1494.48</v>
      </c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</row>
    <row r="31" spans="1:30" s="147" customFormat="1" x14ac:dyDescent="0.15">
      <c r="A31" s="167">
        <v>121</v>
      </c>
      <c r="B31" s="176" t="s">
        <v>759</v>
      </c>
      <c r="C31" s="232">
        <v>42.68</v>
      </c>
      <c r="D31" s="218">
        <v>1</v>
      </c>
      <c r="E31" s="189">
        <f t="shared" si="2"/>
        <v>42.68</v>
      </c>
      <c r="F31" s="168" t="s">
        <v>731</v>
      </c>
      <c r="G31" s="176"/>
      <c r="H31" s="591" t="s">
        <v>3</v>
      </c>
      <c r="I31" s="592" t="s">
        <v>7</v>
      </c>
      <c r="J31" s="86">
        <v>104</v>
      </c>
      <c r="K31" s="219">
        <f t="shared" si="1"/>
        <v>4438.72</v>
      </c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</row>
    <row r="32" spans="1:30" s="147" customFormat="1" x14ac:dyDescent="0.15">
      <c r="A32" s="167">
        <v>122</v>
      </c>
      <c r="B32" s="176" t="s">
        <v>760</v>
      </c>
      <c r="C32" s="232">
        <v>34.9</v>
      </c>
      <c r="D32" s="218">
        <v>1</v>
      </c>
      <c r="E32" s="189">
        <f t="shared" si="2"/>
        <v>34.9</v>
      </c>
      <c r="F32" s="168" t="s">
        <v>731</v>
      </c>
      <c r="G32" s="176"/>
      <c r="H32" s="591" t="s">
        <v>3</v>
      </c>
      <c r="I32" s="592" t="s">
        <v>7</v>
      </c>
      <c r="J32" s="86">
        <v>104</v>
      </c>
      <c r="K32" s="219">
        <f t="shared" si="1"/>
        <v>3629.6</v>
      </c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</row>
    <row r="33" spans="1:30" s="147" customFormat="1" x14ac:dyDescent="0.15">
      <c r="A33" s="902">
        <v>123</v>
      </c>
      <c r="B33" s="176" t="s">
        <v>761</v>
      </c>
      <c r="C33" s="232">
        <v>33.24</v>
      </c>
      <c r="D33" s="218">
        <v>1</v>
      </c>
      <c r="E33" s="189">
        <f t="shared" si="2"/>
        <v>33.24</v>
      </c>
      <c r="F33" s="168" t="s">
        <v>731</v>
      </c>
      <c r="G33" s="176"/>
      <c r="H33" s="922" t="s">
        <v>3</v>
      </c>
      <c r="I33" s="669" t="s">
        <v>7</v>
      </c>
      <c r="J33" s="86">
        <v>104</v>
      </c>
      <c r="K33" s="219">
        <f t="shared" si="1"/>
        <v>3456.96</v>
      </c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</row>
    <row r="34" spans="1:30" s="147" customFormat="1" x14ac:dyDescent="0.15">
      <c r="A34" s="902" t="s">
        <v>762</v>
      </c>
      <c r="B34" s="176" t="s">
        <v>763</v>
      </c>
      <c r="C34" s="232">
        <v>8.4600000000000009</v>
      </c>
      <c r="D34" s="218">
        <v>1</v>
      </c>
      <c r="E34" s="189">
        <f t="shared" si="2"/>
        <v>8.4600000000000009</v>
      </c>
      <c r="F34" s="168" t="s">
        <v>731</v>
      </c>
      <c r="G34" s="176"/>
      <c r="H34" s="922" t="s">
        <v>3</v>
      </c>
      <c r="I34" s="669" t="s">
        <v>7</v>
      </c>
      <c r="J34" s="86">
        <v>104</v>
      </c>
      <c r="K34" s="219">
        <f t="shared" si="1"/>
        <v>879.84000000000015</v>
      </c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</row>
    <row r="35" spans="1:30" s="147" customFormat="1" x14ac:dyDescent="0.15">
      <c r="A35" s="902">
        <v>126</v>
      </c>
      <c r="B35" s="176" t="s">
        <v>764</v>
      </c>
      <c r="C35" s="232">
        <v>24.44</v>
      </c>
      <c r="D35" s="218">
        <v>1</v>
      </c>
      <c r="E35" s="189">
        <f t="shared" si="2"/>
        <v>24.44</v>
      </c>
      <c r="F35" s="168" t="s">
        <v>731</v>
      </c>
      <c r="G35" s="176"/>
      <c r="H35" s="922" t="s">
        <v>3</v>
      </c>
      <c r="I35" s="669" t="s">
        <v>7</v>
      </c>
      <c r="J35" s="86">
        <v>104</v>
      </c>
      <c r="K35" s="219">
        <f t="shared" si="1"/>
        <v>2541.7600000000002</v>
      </c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</row>
    <row r="36" spans="1:30" s="147" customFormat="1" x14ac:dyDescent="0.15">
      <c r="A36" s="902">
        <v>127</v>
      </c>
      <c r="B36" s="176" t="s">
        <v>1115</v>
      </c>
      <c r="C36" s="232">
        <v>108.22</v>
      </c>
      <c r="D36" s="218">
        <v>1</v>
      </c>
      <c r="E36" s="189">
        <f t="shared" si="2"/>
        <v>108.22</v>
      </c>
      <c r="F36" s="168"/>
      <c r="G36" s="176" t="s">
        <v>712</v>
      </c>
      <c r="H36" s="922" t="s">
        <v>3</v>
      </c>
      <c r="I36" s="669" t="s">
        <v>7</v>
      </c>
      <c r="J36" s="86">
        <v>104</v>
      </c>
      <c r="K36" s="219">
        <f t="shared" si="1"/>
        <v>11254.88</v>
      </c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</row>
    <row r="37" spans="1:30" s="147" customFormat="1" x14ac:dyDescent="0.15">
      <c r="A37" s="902">
        <v>128</v>
      </c>
      <c r="B37" s="176" t="s">
        <v>765</v>
      </c>
      <c r="C37" s="232">
        <v>38.65</v>
      </c>
      <c r="D37" s="218">
        <v>1</v>
      </c>
      <c r="E37" s="189">
        <f t="shared" si="2"/>
        <v>38.65</v>
      </c>
      <c r="F37" s="168" t="s">
        <v>766</v>
      </c>
      <c r="G37" s="176"/>
      <c r="H37" s="922" t="s">
        <v>3</v>
      </c>
      <c r="I37" s="669" t="s">
        <v>11</v>
      </c>
      <c r="J37" s="86">
        <v>314</v>
      </c>
      <c r="K37" s="219">
        <f t="shared" si="1"/>
        <v>12136.1</v>
      </c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</row>
    <row r="38" spans="1:30" s="147" customFormat="1" x14ac:dyDescent="0.15">
      <c r="A38" s="902">
        <v>129</v>
      </c>
      <c r="B38" s="176" t="s">
        <v>768</v>
      </c>
      <c r="C38" s="232">
        <v>10.08</v>
      </c>
      <c r="D38" s="218">
        <v>1</v>
      </c>
      <c r="E38" s="189">
        <f t="shared" si="2"/>
        <v>10.08</v>
      </c>
      <c r="F38" s="168" t="s">
        <v>766</v>
      </c>
      <c r="G38" s="176"/>
      <c r="H38" s="922" t="s">
        <v>3</v>
      </c>
      <c r="I38" s="669" t="s">
        <v>353</v>
      </c>
      <c r="J38" s="86">
        <v>104</v>
      </c>
      <c r="K38" s="219">
        <f t="shared" si="1"/>
        <v>1048.32</v>
      </c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</row>
    <row r="39" spans="1:30" s="147" customFormat="1" x14ac:dyDescent="0.15">
      <c r="A39" s="902" t="s">
        <v>1116</v>
      </c>
      <c r="B39" s="176" t="s">
        <v>768</v>
      </c>
      <c r="C39" s="232">
        <v>10.01</v>
      </c>
      <c r="D39" s="218">
        <v>2</v>
      </c>
      <c r="E39" s="189">
        <f t="shared" si="2"/>
        <v>20.02</v>
      </c>
      <c r="F39" s="168" t="s">
        <v>24</v>
      </c>
      <c r="G39" s="176"/>
      <c r="H39" s="922" t="s">
        <v>3</v>
      </c>
      <c r="I39" s="669" t="s">
        <v>353</v>
      </c>
      <c r="J39" s="86">
        <v>104</v>
      </c>
      <c r="K39" s="219">
        <f t="shared" si="1"/>
        <v>2082.08</v>
      </c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</row>
    <row r="40" spans="1:30" s="147" customFormat="1" x14ac:dyDescent="0.15">
      <c r="A40" s="902">
        <v>130</v>
      </c>
      <c r="B40" s="176" t="s">
        <v>767</v>
      </c>
      <c r="C40" s="232">
        <v>194.22</v>
      </c>
      <c r="D40" s="218">
        <v>1</v>
      </c>
      <c r="E40" s="189">
        <f t="shared" si="2"/>
        <v>194.22</v>
      </c>
      <c r="F40" s="168" t="s">
        <v>766</v>
      </c>
      <c r="G40" s="176"/>
      <c r="H40" s="922" t="s">
        <v>3</v>
      </c>
      <c r="I40" s="669" t="s">
        <v>7</v>
      </c>
      <c r="J40" s="86">
        <v>104</v>
      </c>
      <c r="K40" s="219">
        <f t="shared" si="1"/>
        <v>20198.88</v>
      </c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</row>
    <row r="41" spans="1:30" s="147" customFormat="1" x14ac:dyDescent="0.15">
      <c r="A41" s="902">
        <v>131</v>
      </c>
      <c r="B41" s="176" t="s">
        <v>768</v>
      </c>
      <c r="C41" s="232">
        <v>6.25</v>
      </c>
      <c r="D41" s="218">
        <v>1</v>
      </c>
      <c r="E41" s="189">
        <f t="shared" si="2"/>
        <v>6.25</v>
      </c>
      <c r="F41" s="168" t="s">
        <v>766</v>
      </c>
      <c r="G41" s="176"/>
      <c r="H41" s="922" t="s">
        <v>3</v>
      </c>
      <c r="I41" s="669" t="s">
        <v>7</v>
      </c>
      <c r="J41" s="86">
        <v>104</v>
      </c>
      <c r="K41" s="219">
        <f t="shared" si="1"/>
        <v>650</v>
      </c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</row>
    <row r="42" spans="1:30" s="147" customFormat="1" x14ac:dyDescent="0.15">
      <c r="A42" s="902">
        <v>132</v>
      </c>
      <c r="B42" s="176" t="s">
        <v>768</v>
      </c>
      <c r="C42" s="232">
        <v>6.16</v>
      </c>
      <c r="D42" s="218">
        <v>3</v>
      </c>
      <c r="E42" s="189">
        <f t="shared" si="2"/>
        <v>18.48</v>
      </c>
      <c r="F42" s="168" t="s">
        <v>766</v>
      </c>
      <c r="G42" s="176"/>
      <c r="H42" s="922" t="s">
        <v>3</v>
      </c>
      <c r="I42" s="669" t="s">
        <v>7</v>
      </c>
      <c r="J42" s="86">
        <v>104</v>
      </c>
      <c r="K42" s="219">
        <f t="shared" si="1"/>
        <v>1921.92</v>
      </c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</row>
    <row r="43" spans="1:30" s="147" customFormat="1" x14ac:dyDescent="0.15">
      <c r="A43" s="902">
        <v>133</v>
      </c>
      <c r="B43" s="176" t="s">
        <v>768</v>
      </c>
      <c r="C43" s="232">
        <v>6.03</v>
      </c>
      <c r="D43" s="218">
        <v>1</v>
      </c>
      <c r="E43" s="189">
        <f t="shared" si="2"/>
        <v>6.03</v>
      </c>
      <c r="F43" s="168" t="s">
        <v>766</v>
      </c>
      <c r="G43" s="176"/>
      <c r="H43" s="922" t="s">
        <v>3</v>
      </c>
      <c r="I43" s="669" t="s">
        <v>7</v>
      </c>
      <c r="J43" s="86">
        <v>104</v>
      </c>
      <c r="K43" s="219">
        <f t="shared" si="1"/>
        <v>627.12</v>
      </c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</row>
    <row r="44" spans="1:30" s="147" customFormat="1" x14ac:dyDescent="0.15">
      <c r="A44" s="902">
        <v>134</v>
      </c>
      <c r="B44" s="176" t="s">
        <v>769</v>
      </c>
      <c r="C44" s="232">
        <v>9.09</v>
      </c>
      <c r="D44" s="218">
        <v>1</v>
      </c>
      <c r="E44" s="189">
        <f t="shared" si="2"/>
        <v>9.09</v>
      </c>
      <c r="F44" s="168" t="s">
        <v>766</v>
      </c>
      <c r="G44" s="176"/>
      <c r="H44" s="922" t="s">
        <v>3</v>
      </c>
      <c r="I44" s="669" t="s">
        <v>7</v>
      </c>
      <c r="J44" s="86">
        <v>104</v>
      </c>
      <c r="K44" s="219">
        <f t="shared" si="1"/>
        <v>945.36</v>
      </c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</row>
    <row r="45" spans="1:30" s="147" customFormat="1" x14ac:dyDescent="0.15">
      <c r="A45" s="902" t="s">
        <v>1117</v>
      </c>
      <c r="B45" s="176" t="s">
        <v>1118</v>
      </c>
      <c r="C45" s="232">
        <v>6.49</v>
      </c>
      <c r="D45" s="218">
        <v>1</v>
      </c>
      <c r="E45" s="189">
        <f t="shared" si="2"/>
        <v>6.49</v>
      </c>
      <c r="F45" s="168" t="s">
        <v>24</v>
      </c>
      <c r="G45" s="176"/>
      <c r="H45" s="922" t="s">
        <v>3</v>
      </c>
      <c r="I45" s="669" t="s">
        <v>353</v>
      </c>
      <c r="J45" s="86">
        <v>104</v>
      </c>
      <c r="K45" s="219">
        <f t="shared" si="1"/>
        <v>674.96</v>
      </c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</row>
    <row r="46" spans="1:30" s="147" customFormat="1" x14ac:dyDescent="0.15">
      <c r="A46" s="902">
        <v>135</v>
      </c>
      <c r="B46" s="176" t="s">
        <v>547</v>
      </c>
      <c r="C46" s="232">
        <v>182.5</v>
      </c>
      <c r="D46" s="218">
        <v>1</v>
      </c>
      <c r="E46" s="189">
        <f t="shared" si="2"/>
        <v>182.5</v>
      </c>
      <c r="F46" s="168" t="s">
        <v>766</v>
      </c>
      <c r="G46" s="176"/>
      <c r="H46" s="922" t="s">
        <v>3</v>
      </c>
      <c r="I46" s="669" t="s">
        <v>11</v>
      </c>
      <c r="J46" s="86">
        <v>314</v>
      </c>
      <c r="K46" s="219">
        <f t="shared" si="1"/>
        <v>57305</v>
      </c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</row>
    <row r="47" spans="1:30" s="147" customFormat="1" x14ac:dyDescent="0.15">
      <c r="A47" s="902">
        <v>136</v>
      </c>
      <c r="B47" s="176" t="s">
        <v>416</v>
      </c>
      <c r="C47" s="232">
        <v>62.44</v>
      </c>
      <c r="D47" s="218">
        <v>1</v>
      </c>
      <c r="E47" s="189">
        <f t="shared" si="2"/>
        <v>62.44</v>
      </c>
      <c r="F47" s="168" t="s">
        <v>731</v>
      </c>
      <c r="G47" s="176"/>
      <c r="H47" s="922" t="s">
        <v>3</v>
      </c>
      <c r="I47" s="669" t="s">
        <v>11</v>
      </c>
      <c r="J47" s="86">
        <v>314</v>
      </c>
      <c r="K47" s="219">
        <f t="shared" si="1"/>
        <v>19606.16</v>
      </c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</row>
    <row r="48" spans="1:30" s="147" customFormat="1" x14ac:dyDescent="0.15">
      <c r="A48" s="902">
        <v>137</v>
      </c>
      <c r="B48" s="176" t="s">
        <v>407</v>
      </c>
      <c r="C48" s="232">
        <v>28.93</v>
      </c>
      <c r="D48" s="218">
        <v>1</v>
      </c>
      <c r="E48" s="189">
        <f t="shared" si="2"/>
        <v>28.93</v>
      </c>
      <c r="F48" s="168" t="s">
        <v>731</v>
      </c>
      <c r="G48" s="176"/>
      <c r="H48" s="922" t="s">
        <v>3</v>
      </c>
      <c r="I48" s="669" t="s">
        <v>11</v>
      </c>
      <c r="J48" s="86">
        <v>314</v>
      </c>
      <c r="K48" s="219">
        <f t="shared" si="1"/>
        <v>9084.02</v>
      </c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</row>
    <row r="49" spans="1:30" s="147" customFormat="1" x14ac:dyDescent="0.15">
      <c r="A49" s="902">
        <v>138</v>
      </c>
      <c r="B49" s="176" t="s">
        <v>770</v>
      </c>
      <c r="C49" s="232">
        <v>84.88</v>
      </c>
      <c r="D49" s="218">
        <v>1</v>
      </c>
      <c r="E49" s="189">
        <f t="shared" si="2"/>
        <v>84.88</v>
      </c>
      <c r="F49" s="168" t="s">
        <v>731</v>
      </c>
      <c r="G49" s="176"/>
      <c r="H49" s="922" t="s">
        <v>3</v>
      </c>
      <c r="I49" s="669" t="s">
        <v>11</v>
      </c>
      <c r="J49" s="86">
        <v>314</v>
      </c>
      <c r="K49" s="219">
        <f t="shared" si="1"/>
        <v>26652.32</v>
      </c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</row>
    <row r="50" spans="1:30" s="147" customFormat="1" x14ac:dyDescent="0.15">
      <c r="A50" s="902">
        <v>139</v>
      </c>
      <c r="B50" s="176" t="s">
        <v>771</v>
      </c>
      <c r="C50" s="232">
        <v>20.22</v>
      </c>
      <c r="D50" s="218">
        <v>1</v>
      </c>
      <c r="E50" s="189">
        <f t="shared" si="2"/>
        <v>20.22</v>
      </c>
      <c r="F50" s="168" t="s">
        <v>731</v>
      </c>
      <c r="G50" s="176"/>
      <c r="H50" s="922" t="s">
        <v>3</v>
      </c>
      <c r="I50" s="669" t="s">
        <v>7</v>
      </c>
      <c r="J50" s="86">
        <v>104</v>
      </c>
      <c r="K50" s="219">
        <f t="shared" si="1"/>
        <v>2102.88</v>
      </c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</row>
    <row r="51" spans="1:30" s="147" customFormat="1" x14ac:dyDescent="0.15">
      <c r="A51" s="902">
        <v>140</v>
      </c>
      <c r="B51" s="176" t="s">
        <v>772</v>
      </c>
      <c r="C51" s="232">
        <v>6.67</v>
      </c>
      <c r="D51" s="218">
        <v>1</v>
      </c>
      <c r="E51" s="189">
        <f t="shared" si="2"/>
        <v>6.67</v>
      </c>
      <c r="F51" s="168"/>
      <c r="G51" s="176" t="s">
        <v>773</v>
      </c>
      <c r="H51" s="142" t="s">
        <v>3</v>
      </c>
      <c r="I51" s="669" t="s">
        <v>11</v>
      </c>
      <c r="J51" s="86">
        <v>314</v>
      </c>
      <c r="K51" s="219">
        <f t="shared" si="1"/>
        <v>2094.38</v>
      </c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</row>
    <row r="52" spans="1:30" s="147" customFormat="1" ht="15" customHeight="1" x14ac:dyDescent="0.15">
      <c r="A52" s="902">
        <v>141</v>
      </c>
      <c r="B52" s="176" t="s">
        <v>774</v>
      </c>
      <c r="C52" s="232">
        <v>4.6399999999999997</v>
      </c>
      <c r="D52" s="218">
        <v>2</v>
      </c>
      <c r="E52" s="189">
        <v>9.2799999999999994</v>
      </c>
      <c r="F52" s="168" t="s">
        <v>731</v>
      </c>
      <c r="G52" s="176"/>
      <c r="H52" s="922" t="s">
        <v>3</v>
      </c>
      <c r="I52" s="669" t="s">
        <v>11</v>
      </c>
      <c r="J52" s="86">
        <v>314</v>
      </c>
      <c r="K52" s="219">
        <f t="shared" si="1"/>
        <v>2913.9199999999996</v>
      </c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</row>
    <row r="53" spans="1:30" s="147" customFormat="1" hidden="1" x14ac:dyDescent="0.15">
      <c r="A53" s="902">
        <v>142</v>
      </c>
      <c r="B53" s="176" t="s">
        <v>774</v>
      </c>
      <c r="C53" s="232">
        <v>7.37</v>
      </c>
      <c r="D53" s="218">
        <v>1</v>
      </c>
      <c r="E53" s="189">
        <f t="shared" si="2"/>
        <v>7.37</v>
      </c>
      <c r="F53" s="168" t="s">
        <v>731</v>
      </c>
      <c r="G53" s="176"/>
      <c r="H53" s="922"/>
      <c r="I53" s="669"/>
      <c r="J53" s="86"/>
      <c r="K53" s="176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</row>
    <row r="54" spans="1:30" s="147" customFormat="1" x14ac:dyDescent="0.15">
      <c r="A54" s="902"/>
      <c r="B54" s="176"/>
      <c r="C54" s="232"/>
      <c r="D54" s="218"/>
      <c r="E54" s="189"/>
      <c r="F54" s="168"/>
      <c r="G54" s="176"/>
      <c r="H54" s="142"/>
      <c r="I54" s="86"/>
      <c r="J54" s="86"/>
      <c r="K54" s="176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</row>
    <row r="55" spans="1:30" s="147" customFormat="1" x14ac:dyDescent="0.15">
      <c r="A55" s="902" t="s">
        <v>33</v>
      </c>
      <c r="B55" s="176"/>
      <c r="C55" s="232"/>
      <c r="D55" s="218">
        <f>SUM(D13:D52)</f>
        <v>42</v>
      </c>
      <c r="E55" s="579">
        <f>SUM(E13:E52)</f>
        <v>1178.1800000000003</v>
      </c>
      <c r="F55" s="168"/>
      <c r="G55" s="176"/>
      <c r="H55" s="142"/>
      <c r="I55" s="86"/>
      <c r="J55" s="86">
        <f>SUM(J13:J54)</f>
        <v>5842</v>
      </c>
      <c r="K55" s="219">
        <f>SUM(K13:K54)</f>
        <v>210268.72000000003</v>
      </c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</row>
    <row r="56" spans="1:30" s="147" customFormat="1" x14ac:dyDescent="0.15">
      <c r="A56" s="217" t="s">
        <v>776</v>
      </c>
      <c r="B56" s="176"/>
      <c r="C56" s="232"/>
      <c r="D56" s="218"/>
      <c r="E56" s="189"/>
      <c r="F56" s="168"/>
      <c r="G56" s="176"/>
      <c r="H56" s="142"/>
      <c r="I56" s="86"/>
      <c r="J56" s="86"/>
      <c r="K56" s="176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</row>
    <row r="57" spans="1:30" s="147" customFormat="1" hidden="1" x14ac:dyDescent="0.15">
      <c r="A57" s="902">
        <v>201</v>
      </c>
      <c r="B57" s="176" t="s">
        <v>777</v>
      </c>
      <c r="C57" s="232">
        <v>16.940000000000001</v>
      </c>
      <c r="D57" s="218"/>
      <c r="E57" s="189"/>
      <c r="F57" s="168"/>
      <c r="G57" s="176"/>
      <c r="H57" s="142"/>
      <c r="I57" s="86"/>
      <c r="J57" s="86"/>
      <c r="K57" s="176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</row>
    <row r="58" spans="1:30" s="147" customFormat="1" hidden="1" x14ac:dyDescent="0.15">
      <c r="A58" s="902">
        <v>202</v>
      </c>
      <c r="B58" s="176" t="s">
        <v>778</v>
      </c>
      <c r="C58" s="232">
        <f>SUM(3.5*3.8)</f>
        <v>13.299999999999999</v>
      </c>
      <c r="D58" s="218"/>
      <c r="E58" s="189"/>
      <c r="F58" s="168"/>
      <c r="G58" s="176"/>
      <c r="H58" s="142"/>
      <c r="I58" s="86"/>
      <c r="J58" s="86"/>
      <c r="K58" s="176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</row>
    <row r="59" spans="1:30" s="147" customFormat="1" x14ac:dyDescent="0.15">
      <c r="A59" s="902">
        <v>203</v>
      </c>
      <c r="B59" s="176" t="s">
        <v>129</v>
      </c>
      <c r="C59" s="232">
        <v>30.94</v>
      </c>
      <c r="D59" s="218">
        <v>1</v>
      </c>
      <c r="E59" s="189">
        <f t="shared" si="2"/>
        <v>30.94</v>
      </c>
      <c r="F59" s="168" t="s">
        <v>775</v>
      </c>
      <c r="G59" s="176"/>
      <c r="H59" s="922" t="s">
        <v>3</v>
      </c>
      <c r="I59" s="669" t="s">
        <v>11</v>
      </c>
      <c r="J59" s="86">
        <v>314</v>
      </c>
      <c r="K59" s="219">
        <f t="shared" ref="K59:K77" si="3">J59*E59</f>
        <v>9715.16</v>
      </c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</row>
    <row r="60" spans="1:30" s="147" customFormat="1" x14ac:dyDescent="0.15">
      <c r="A60" s="902">
        <v>204</v>
      </c>
      <c r="B60" s="176" t="s">
        <v>551</v>
      </c>
      <c r="C60" s="232">
        <v>18.57</v>
      </c>
      <c r="D60" s="218">
        <v>1</v>
      </c>
      <c r="E60" s="189">
        <f t="shared" si="2"/>
        <v>18.57</v>
      </c>
      <c r="F60" s="168" t="s">
        <v>779</v>
      </c>
      <c r="G60" s="176"/>
      <c r="H60" s="922" t="s">
        <v>3</v>
      </c>
      <c r="I60" s="669" t="s">
        <v>11</v>
      </c>
      <c r="J60" s="86">
        <v>314</v>
      </c>
      <c r="K60" s="219">
        <f t="shared" si="3"/>
        <v>5830.9800000000005</v>
      </c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</row>
    <row r="61" spans="1:30" s="147" customFormat="1" x14ac:dyDescent="0.15">
      <c r="A61" s="902">
        <v>205</v>
      </c>
      <c r="B61" s="176" t="s">
        <v>554</v>
      </c>
      <c r="C61" s="232">
        <v>79.06</v>
      </c>
      <c r="D61" s="218">
        <v>1</v>
      </c>
      <c r="E61" s="189">
        <f t="shared" si="2"/>
        <v>79.06</v>
      </c>
      <c r="F61" s="168" t="s">
        <v>779</v>
      </c>
      <c r="G61" s="176"/>
      <c r="H61" s="922" t="s">
        <v>3</v>
      </c>
      <c r="I61" s="669" t="s">
        <v>11</v>
      </c>
      <c r="J61" s="86">
        <v>314</v>
      </c>
      <c r="K61" s="219">
        <f t="shared" si="3"/>
        <v>24824.84</v>
      </c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</row>
    <row r="62" spans="1:30" s="147" customFormat="1" hidden="1" x14ac:dyDescent="0.15">
      <c r="A62" s="902">
        <v>206</v>
      </c>
      <c r="B62" s="176" t="s">
        <v>120</v>
      </c>
      <c r="C62" s="232">
        <v>1.38</v>
      </c>
      <c r="D62" s="218"/>
      <c r="E62" s="189"/>
      <c r="F62" s="168" t="s">
        <v>779</v>
      </c>
      <c r="G62" s="176"/>
      <c r="H62" s="922"/>
      <c r="I62" s="669"/>
      <c r="J62" s="86"/>
      <c r="K62" s="219">
        <f t="shared" si="3"/>
        <v>0</v>
      </c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</row>
    <row r="63" spans="1:30" s="147" customFormat="1" hidden="1" x14ac:dyDescent="0.15">
      <c r="A63" s="902">
        <v>206</v>
      </c>
      <c r="B63" s="176" t="s">
        <v>780</v>
      </c>
      <c r="C63" s="232">
        <f>SUM(1.8*3.8+2.9*4.2+2*0.8)</f>
        <v>20.62</v>
      </c>
      <c r="D63" s="86"/>
      <c r="E63" s="189"/>
      <c r="F63" s="168"/>
      <c r="G63" s="176"/>
      <c r="H63" s="142"/>
      <c r="I63" s="86"/>
      <c r="J63" s="86"/>
      <c r="K63" s="219">
        <f t="shared" si="3"/>
        <v>0</v>
      </c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</row>
    <row r="64" spans="1:30" s="147" customFormat="1" hidden="1" x14ac:dyDescent="0.15">
      <c r="A64" s="902"/>
      <c r="B64" s="176" t="s">
        <v>781</v>
      </c>
      <c r="C64" s="232">
        <f>SUM(1.8*1.5)</f>
        <v>2.7</v>
      </c>
      <c r="D64" s="86"/>
      <c r="E64" s="189"/>
      <c r="F64" s="168"/>
      <c r="G64" s="176"/>
      <c r="H64" s="142"/>
      <c r="I64" s="86"/>
      <c r="J64" s="86"/>
      <c r="K64" s="219">
        <f t="shared" si="3"/>
        <v>0</v>
      </c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</row>
    <row r="65" spans="1:32" s="147" customFormat="1" hidden="1" x14ac:dyDescent="0.15">
      <c r="A65" s="902"/>
      <c r="B65" s="176" t="s">
        <v>134</v>
      </c>
      <c r="C65" s="232">
        <f>SUM(3.4*0.6)</f>
        <v>2.04</v>
      </c>
      <c r="D65" s="86"/>
      <c r="E65" s="189"/>
      <c r="F65" s="168"/>
      <c r="G65" s="176"/>
      <c r="H65" s="142"/>
      <c r="I65" s="86"/>
      <c r="J65" s="86"/>
      <c r="K65" s="219">
        <f t="shared" si="3"/>
        <v>0</v>
      </c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</row>
    <row r="66" spans="1:32" s="147" customFormat="1" hidden="1" x14ac:dyDescent="0.15">
      <c r="A66" s="902"/>
      <c r="B66" s="176" t="s">
        <v>782</v>
      </c>
      <c r="C66" s="232">
        <f>SUM(3.4*0.6)</f>
        <v>2.04</v>
      </c>
      <c r="D66" s="86"/>
      <c r="E66" s="189"/>
      <c r="F66" s="168"/>
      <c r="G66" s="176"/>
      <c r="H66" s="142"/>
      <c r="I66" s="86"/>
      <c r="J66" s="86"/>
      <c r="K66" s="219">
        <f t="shared" si="3"/>
        <v>0</v>
      </c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</row>
    <row r="67" spans="1:32" s="147" customFormat="1" hidden="1" x14ac:dyDescent="0.15">
      <c r="A67" s="902"/>
      <c r="B67" s="176" t="s">
        <v>560</v>
      </c>
      <c r="C67" s="232">
        <f>SUM(1.8*2.4+3.2*4.8+1.5*6)</f>
        <v>28.68</v>
      </c>
      <c r="D67" s="86"/>
      <c r="E67" s="189"/>
      <c r="F67" s="168"/>
      <c r="G67" s="176"/>
      <c r="H67" s="142"/>
      <c r="I67" s="86"/>
      <c r="J67" s="86"/>
      <c r="K67" s="219">
        <f t="shared" si="3"/>
        <v>0</v>
      </c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</row>
    <row r="68" spans="1:32" s="147" customFormat="1" hidden="1" x14ac:dyDescent="0.15">
      <c r="A68" s="902"/>
      <c r="B68" s="176" t="s">
        <v>783</v>
      </c>
      <c r="C68" s="232">
        <f>SUM(1.2*2.3)</f>
        <v>2.76</v>
      </c>
      <c r="D68" s="86"/>
      <c r="E68" s="189"/>
      <c r="F68" s="168"/>
      <c r="G68" s="176"/>
      <c r="H68" s="142"/>
      <c r="I68" s="86"/>
      <c r="J68" s="86"/>
      <c r="K68" s="219">
        <f t="shared" si="3"/>
        <v>0</v>
      </c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</row>
    <row r="69" spans="1:32" s="147" customFormat="1" hidden="1" x14ac:dyDescent="0.15">
      <c r="A69" s="902">
        <v>207</v>
      </c>
      <c r="B69" s="176" t="s">
        <v>784</v>
      </c>
      <c r="C69" s="232">
        <v>24.94</v>
      </c>
      <c r="D69" s="218"/>
      <c r="E69" s="189"/>
      <c r="F69" s="168"/>
      <c r="G69" s="176"/>
      <c r="H69" s="142"/>
      <c r="I69" s="86"/>
      <c r="J69" s="86"/>
      <c r="K69" s="219">
        <f t="shared" si="3"/>
        <v>0</v>
      </c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</row>
    <row r="70" spans="1:32" s="147" customFormat="1" x14ac:dyDescent="0.15">
      <c r="A70" s="902">
        <v>208</v>
      </c>
      <c r="B70" s="176" t="s">
        <v>695</v>
      </c>
      <c r="C70" s="232">
        <v>22.88</v>
      </c>
      <c r="D70" s="218">
        <v>1</v>
      </c>
      <c r="E70" s="189">
        <f t="shared" si="2"/>
        <v>22.88</v>
      </c>
      <c r="F70" s="168" t="s">
        <v>731</v>
      </c>
      <c r="G70" s="176"/>
      <c r="H70" s="922" t="s">
        <v>12</v>
      </c>
      <c r="I70" s="669" t="s">
        <v>728</v>
      </c>
      <c r="J70" s="86">
        <v>993</v>
      </c>
      <c r="K70" s="219">
        <f t="shared" si="3"/>
        <v>22719.84</v>
      </c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</row>
    <row r="71" spans="1:32" s="147" customFormat="1" x14ac:dyDescent="0.15">
      <c r="A71" s="902">
        <v>209</v>
      </c>
      <c r="B71" s="176" t="s">
        <v>786</v>
      </c>
      <c r="C71" s="232">
        <v>21.8</v>
      </c>
      <c r="D71" s="218">
        <v>1</v>
      </c>
      <c r="E71" s="189">
        <f t="shared" si="2"/>
        <v>21.8</v>
      </c>
      <c r="F71" s="168" t="s">
        <v>731</v>
      </c>
      <c r="G71" s="176"/>
      <c r="H71" s="922" t="s">
        <v>12</v>
      </c>
      <c r="I71" s="669" t="s">
        <v>728</v>
      </c>
      <c r="J71" s="86">
        <v>993</v>
      </c>
      <c r="K71" s="176">
        <f t="shared" si="3"/>
        <v>21647.4</v>
      </c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</row>
    <row r="72" spans="1:32" s="147" customFormat="1" x14ac:dyDescent="0.15">
      <c r="A72" s="902">
        <v>210</v>
      </c>
      <c r="B72" s="176" t="s">
        <v>787</v>
      </c>
      <c r="C72" s="232">
        <v>8.59</v>
      </c>
      <c r="D72" s="218">
        <v>1</v>
      </c>
      <c r="E72" s="189">
        <f t="shared" si="2"/>
        <v>8.59</v>
      </c>
      <c r="F72" s="168" t="s">
        <v>731</v>
      </c>
      <c r="G72" s="176"/>
      <c r="H72" s="922" t="s">
        <v>12</v>
      </c>
      <c r="I72" s="669" t="s">
        <v>728</v>
      </c>
      <c r="J72" s="86">
        <v>993</v>
      </c>
      <c r="K72" s="219">
        <f t="shared" si="3"/>
        <v>8529.869999999999</v>
      </c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</row>
    <row r="73" spans="1:32" s="147" customFormat="1" x14ac:dyDescent="0.15">
      <c r="A73" s="902">
        <v>211</v>
      </c>
      <c r="B73" s="176" t="s">
        <v>788</v>
      </c>
      <c r="C73" s="232">
        <v>11.25</v>
      </c>
      <c r="D73" s="218">
        <v>1</v>
      </c>
      <c r="E73" s="189">
        <f t="shared" si="2"/>
        <v>11.25</v>
      </c>
      <c r="F73" s="168" t="s">
        <v>731</v>
      </c>
      <c r="G73" s="176"/>
      <c r="H73" s="922" t="s">
        <v>13</v>
      </c>
      <c r="I73" s="669" t="s">
        <v>14</v>
      </c>
      <c r="J73" s="86">
        <v>836</v>
      </c>
      <c r="K73" s="219">
        <f t="shared" si="3"/>
        <v>9405</v>
      </c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</row>
    <row r="74" spans="1:32" s="147" customFormat="1" x14ac:dyDescent="0.15">
      <c r="A74" s="902">
        <v>212</v>
      </c>
      <c r="B74" s="176" t="s">
        <v>789</v>
      </c>
      <c r="C74" s="232">
        <v>12.15</v>
      </c>
      <c r="D74" s="218">
        <v>1</v>
      </c>
      <c r="E74" s="189">
        <f t="shared" si="2"/>
        <v>12.15</v>
      </c>
      <c r="F74" s="168" t="s">
        <v>731</v>
      </c>
      <c r="G74" s="176"/>
      <c r="H74" s="922" t="s">
        <v>13</v>
      </c>
      <c r="I74" s="669" t="s">
        <v>14</v>
      </c>
      <c r="J74" s="86">
        <v>836</v>
      </c>
      <c r="K74" s="176">
        <f t="shared" si="3"/>
        <v>10157.4</v>
      </c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</row>
    <row r="75" spans="1:32" s="147" customFormat="1" x14ac:dyDescent="0.15">
      <c r="A75" s="902">
        <v>213</v>
      </c>
      <c r="B75" s="176" t="s">
        <v>571</v>
      </c>
      <c r="C75" s="232">
        <v>13.86</v>
      </c>
      <c r="D75" s="218">
        <v>1</v>
      </c>
      <c r="E75" s="189">
        <f t="shared" si="2"/>
        <v>13.86</v>
      </c>
      <c r="F75" s="168" t="s">
        <v>731</v>
      </c>
      <c r="G75" s="176"/>
      <c r="H75" s="142" t="s">
        <v>3</v>
      </c>
      <c r="I75" s="669" t="s">
        <v>11</v>
      </c>
      <c r="J75" s="86">
        <v>314</v>
      </c>
      <c r="K75" s="176">
        <f t="shared" si="3"/>
        <v>4352.04</v>
      </c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</row>
    <row r="76" spans="1:32" s="147" customFormat="1" x14ac:dyDescent="0.15">
      <c r="A76" s="902">
        <v>214</v>
      </c>
      <c r="B76" s="176" t="s">
        <v>564</v>
      </c>
      <c r="C76" s="232">
        <v>4.42</v>
      </c>
      <c r="D76" s="218">
        <v>2</v>
      </c>
      <c r="E76" s="189">
        <f t="shared" si="2"/>
        <v>8.84</v>
      </c>
      <c r="F76" s="168" t="s">
        <v>731</v>
      </c>
      <c r="G76" s="176"/>
      <c r="H76" s="922" t="s">
        <v>12</v>
      </c>
      <c r="I76" s="669" t="s">
        <v>728</v>
      </c>
      <c r="J76" s="86">
        <v>836</v>
      </c>
      <c r="K76" s="219">
        <f t="shared" si="3"/>
        <v>7390.24</v>
      </c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</row>
    <row r="77" spans="1:32" s="147" customFormat="1" x14ac:dyDescent="0.15">
      <c r="A77" s="902">
        <v>215</v>
      </c>
      <c r="B77" s="176" t="s">
        <v>790</v>
      </c>
      <c r="C77" s="232">
        <v>2.21</v>
      </c>
      <c r="D77" s="218">
        <v>1</v>
      </c>
      <c r="E77" s="189">
        <f t="shared" si="2"/>
        <v>2.21</v>
      </c>
      <c r="F77" s="168" t="s">
        <v>731</v>
      </c>
      <c r="G77" s="176"/>
      <c r="H77" s="922" t="s">
        <v>3</v>
      </c>
      <c r="I77" s="669" t="s">
        <v>11</v>
      </c>
      <c r="J77" s="86">
        <v>314</v>
      </c>
      <c r="K77" s="219">
        <f t="shared" si="3"/>
        <v>693.93999999999994</v>
      </c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</row>
    <row r="78" spans="1:32" s="147" customFormat="1" x14ac:dyDescent="0.15">
      <c r="A78" s="902"/>
      <c r="B78" s="176"/>
      <c r="C78" s="232"/>
      <c r="D78" s="218"/>
      <c r="E78" s="189"/>
      <c r="F78" s="168"/>
      <c r="G78" s="176"/>
      <c r="H78" s="142"/>
      <c r="I78" s="86"/>
      <c r="J78" s="86"/>
      <c r="K78" s="176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</row>
    <row r="79" spans="1:32" s="147" customFormat="1" x14ac:dyDescent="0.15">
      <c r="A79" s="902" t="s">
        <v>33</v>
      </c>
      <c r="B79" s="176"/>
      <c r="C79" s="232"/>
      <c r="D79" s="218">
        <f>SUM(D59:D77)</f>
        <v>12</v>
      </c>
      <c r="E79" s="189">
        <f>SUM(E59:E77)</f>
        <v>230.15000000000003</v>
      </c>
      <c r="F79" s="168"/>
      <c r="G79" s="176"/>
      <c r="H79" s="142"/>
      <c r="I79" s="86"/>
      <c r="J79" s="86">
        <f>SUM(J59:J78)</f>
        <v>7057</v>
      </c>
      <c r="K79" s="219">
        <f>SUM(K59:K77)</f>
        <v>125266.70999999999</v>
      </c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</row>
    <row r="80" spans="1:32" s="147" customFormat="1" ht="14.25" customHeight="1" x14ac:dyDescent="0.15">
      <c r="A80" s="217" t="s">
        <v>791</v>
      </c>
      <c r="B80" s="176"/>
      <c r="C80" s="232"/>
      <c r="D80" s="218"/>
      <c r="E80" s="189"/>
      <c r="F80" s="168"/>
      <c r="G80" s="176"/>
      <c r="H80" s="142"/>
      <c r="I80" s="86"/>
      <c r="J80" s="86"/>
      <c r="K80" s="176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</row>
    <row r="81" spans="1:30" s="147" customFormat="1" ht="15" customHeight="1" x14ac:dyDescent="0.15">
      <c r="A81" s="902">
        <v>301</v>
      </c>
      <c r="B81" s="176" t="s">
        <v>792</v>
      </c>
      <c r="C81" s="232">
        <v>5.54</v>
      </c>
      <c r="D81" s="218">
        <v>1</v>
      </c>
      <c r="E81" s="189">
        <f t="shared" si="2"/>
        <v>5.54</v>
      </c>
      <c r="F81" s="168"/>
      <c r="G81" s="176" t="s">
        <v>773</v>
      </c>
      <c r="H81" s="142" t="s">
        <v>3</v>
      </c>
      <c r="I81" s="669" t="s">
        <v>11</v>
      </c>
      <c r="J81" s="86">
        <v>314</v>
      </c>
      <c r="K81" s="219">
        <f>J81*E81</f>
        <v>1739.56</v>
      </c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</row>
    <row r="82" spans="1:30" s="147" customFormat="1" hidden="1" x14ac:dyDescent="0.15">
      <c r="A82" s="902">
        <v>302</v>
      </c>
      <c r="B82" s="176" t="s">
        <v>793</v>
      </c>
      <c r="C82" s="232">
        <v>107.68</v>
      </c>
      <c r="D82" s="218"/>
      <c r="E82" s="189"/>
      <c r="F82" s="168" t="s">
        <v>731</v>
      </c>
      <c r="G82" s="176"/>
      <c r="H82" s="922"/>
      <c r="I82" s="669"/>
      <c r="J82" s="86"/>
      <c r="K82" s="21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</row>
    <row r="83" spans="1:30" s="147" customFormat="1" hidden="1" x14ac:dyDescent="0.15">
      <c r="A83" s="902">
        <v>303</v>
      </c>
      <c r="B83" s="176" t="s">
        <v>467</v>
      </c>
      <c r="C83" s="232">
        <v>11.76</v>
      </c>
      <c r="D83" s="218"/>
      <c r="E83" s="189"/>
      <c r="F83" s="168"/>
      <c r="G83" s="176" t="s">
        <v>794</v>
      </c>
      <c r="H83" s="922"/>
      <c r="I83" s="669"/>
      <c r="J83" s="86"/>
      <c r="K83" s="21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</row>
    <row r="84" spans="1:30" s="147" customFormat="1" x14ac:dyDescent="0.15">
      <c r="A84" s="902">
        <v>304</v>
      </c>
      <c r="B84" s="176" t="s">
        <v>795</v>
      </c>
      <c r="C84" s="232">
        <v>2.85</v>
      </c>
      <c r="D84" s="218">
        <v>1</v>
      </c>
      <c r="E84" s="189">
        <f t="shared" si="2"/>
        <v>2.85</v>
      </c>
      <c r="F84" s="168" t="s">
        <v>731</v>
      </c>
      <c r="G84" s="176"/>
      <c r="H84" s="922" t="s">
        <v>3</v>
      </c>
      <c r="I84" s="669" t="s">
        <v>11</v>
      </c>
      <c r="J84" s="86">
        <v>314</v>
      </c>
      <c r="K84" s="219">
        <f>J84*E84</f>
        <v>894.9</v>
      </c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</row>
    <row r="85" spans="1:30" s="147" customFormat="1" hidden="1" x14ac:dyDescent="0.15">
      <c r="A85" s="902">
        <v>305</v>
      </c>
      <c r="B85" s="176" t="s">
        <v>796</v>
      </c>
      <c r="C85" s="232">
        <v>6.24</v>
      </c>
      <c r="D85" s="218"/>
      <c r="E85" s="189"/>
      <c r="F85" s="168" t="s">
        <v>731</v>
      </c>
      <c r="G85" s="176"/>
      <c r="H85" s="922"/>
      <c r="I85" s="669"/>
      <c r="J85" s="86"/>
      <c r="K85" s="21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</row>
    <row r="86" spans="1:30" s="147" customFormat="1" x14ac:dyDescent="0.15">
      <c r="A86" s="902">
        <v>306</v>
      </c>
      <c r="B86" s="176" t="s">
        <v>797</v>
      </c>
      <c r="C86" s="232">
        <v>8.42</v>
      </c>
      <c r="D86" s="218">
        <v>1</v>
      </c>
      <c r="E86" s="189">
        <f t="shared" si="2"/>
        <v>8.42</v>
      </c>
      <c r="F86" s="168" t="s">
        <v>731</v>
      </c>
      <c r="G86" s="176"/>
      <c r="H86" s="922" t="s">
        <v>12</v>
      </c>
      <c r="I86" s="669" t="s">
        <v>1005</v>
      </c>
      <c r="J86" s="86">
        <v>365</v>
      </c>
      <c r="K86" s="219">
        <f>J86*E86</f>
        <v>3073.3</v>
      </c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</row>
    <row r="87" spans="1:30" s="147" customFormat="1" x14ac:dyDescent="0.15">
      <c r="A87" s="902">
        <v>307</v>
      </c>
      <c r="B87" s="176" t="s">
        <v>798</v>
      </c>
      <c r="C87" s="232">
        <v>5.52</v>
      </c>
      <c r="D87" s="218">
        <v>1</v>
      </c>
      <c r="E87" s="189">
        <f t="shared" si="2"/>
        <v>5.52</v>
      </c>
      <c r="F87" s="168" t="s">
        <v>731</v>
      </c>
      <c r="G87" s="176"/>
      <c r="H87" s="922" t="s">
        <v>12</v>
      </c>
      <c r="I87" s="669" t="s">
        <v>1005</v>
      </c>
      <c r="J87" s="86">
        <v>365</v>
      </c>
      <c r="K87" s="219">
        <f>J87*E87</f>
        <v>2014.8</v>
      </c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</row>
    <row r="88" spans="1:30" s="147" customFormat="1" x14ac:dyDescent="0.15">
      <c r="A88" s="902">
        <v>308</v>
      </c>
      <c r="B88" s="176" t="s">
        <v>242</v>
      </c>
      <c r="C88" s="232">
        <v>7.49</v>
      </c>
      <c r="D88" s="218">
        <v>1</v>
      </c>
      <c r="E88" s="189">
        <f t="shared" si="2"/>
        <v>7.49</v>
      </c>
      <c r="F88" s="168" t="s">
        <v>731</v>
      </c>
      <c r="G88" s="176"/>
      <c r="H88" s="922" t="s">
        <v>3</v>
      </c>
      <c r="I88" s="669" t="s">
        <v>173</v>
      </c>
      <c r="J88" s="86">
        <v>314</v>
      </c>
      <c r="K88" s="219">
        <f>J88*E88</f>
        <v>2351.86</v>
      </c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</row>
    <row r="89" spans="1:30" s="147" customFormat="1" hidden="1" x14ac:dyDescent="0.15">
      <c r="A89" s="902">
        <v>309</v>
      </c>
      <c r="B89" s="176" t="s">
        <v>799</v>
      </c>
      <c r="C89" s="232">
        <v>6.47</v>
      </c>
      <c r="D89" s="218"/>
      <c r="E89" s="189">
        <f t="shared" si="2"/>
        <v>0</v>
      </c>
      <c r="F89" s="168" t="s">
        <v>731</v>
      </c>
      <c r="G89" s="176"/>
      <c r="H89" s="922"/>
      <c r="I89" s="669"/>
      <c r="J89" s="86"/>
      <c r="K89" s="21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</row>
    <row r="90" spans="1:30" s="147" customFormat="1" hidden="1" x14ac:dyDescent="0.15">
      <c r="A90" s="902">
        <v>310</v>
      </c>
      <c r="B90" s="176" t="s">
        <v>800</v>
      </c>
      <c r="C90" s="232">
        <v>6.47</v>
      </c>
      <c r="D90" s="218"/>
      <c r="E90" s="189">
        <f t="shared" si="2"/>
        <v>0</v>
      </c>
      <c r="F90" s="168" t="s">
        <v>731</v>
      </c>
      <c r="G90" s="176"/>
      <c r="H90" s="922"/>
      <c r="I90" s="669"/>
      <c r="J90" s="86"/>
      <c r="K90" s="21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</row>
    <row r="91" spans="1:30" s="147" customFormat="1" ht="15" hidden="1" customHeight="1" x14ac:dyDescent="0.15">
      <c r="A91" s="902">
        <v>311</v>
      </c>
      <c r="B91" s="176" t="s">
        <v>801</v>
      </c>
      <c r="C91" s="232">
        <v>20.41</v>
      </c>
      <c r="D91" s="218"/>
      <c r="E91" s="189">
        <f t="shared" si="2"/>
        <v>0</v>
      </c>
      <c r="F91" s="168" t="s">
        <v>731</v>
      </c>
      <c r="G91" s="176"/>
      <c r="H91" s="922"/>
      <c r="I91" s="669"/>
      <c r="J91" s="86"/>
      <c r="K91" s="219">
        <f t="shared" ref="K91:K106" si="4">J91*E91</f>
        <v>0</v>
      </c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</row>
    <row r="92" spans="1:30" s="147" customFormat="1" ht="15" hidden="1" customHeight="1" x14ac:dyDescent="0.15">
      <c r="A92" s="902">
        <v>312</v>
      </c>
      <c r="B92" s="176" t="s">
        <v>802</v>
      </c>
      <c r="C92" s="232">
        <v>114.28</v>
      </c>
      <c r="D92" s="218"/>
      <c r="E92" s="189">
        <f t="shared" si="2"/>
        <v>0</v>
      </c>
      <c r="F92" s="168" t="s">
        <v>731</v>
      </c>
      <c r="G92" s="176"/>
      <c r="H92" s="922"/>
      <c r="I92" s="669"/>
      <c r="J92" s="86"/>
      <c r="K92" s="219">
        <f t="shared" si="4"/>
        <v>0</v>
      </c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</row>
    <row r="93" spans="1:30" s="147" customFormat="1" ht="15" hidden="1" customHeight="1" x14ac:dyDescent="0.15">
      <c r="A93" s="902">
        <v>313</v>
      </c>
      <c r="B93" s="176" t="s">
        <v>803</v>
      </c>
      <c r="C93" s="232">
        <v>42.84</v>
      </c>
      <c r="D93" s="218"/>
      <c r="E93" s="189">
        <f t="shared" si="2"/>
        <v>0</v>
      </c>
      <c r="F93" s="168" t="s">
        <v>731</v>
      </c>
      <c r="G93" s="176"/>
      <c r="H93" s="922"/>
      <c r="I93" s="669"/>
      <c r="J93" s="86"/>
      <c r="K93" s="219">
        <f t="shared" si="4"/>
        <v>0</v>
      </c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</row>
    <row r="94" spans="1:30" s="147" customFormat="1" hidden="1" x14ac:dyDescent="0.15">
      <c r="A94" s="902">
        <v>314</v>
      </c>
      <c r="B94" s="176" t="s">
        <v>804</v>
      </c>
      <c r="C94" s="232"/>
      <c r="D94" s="218"/>
      <c r="E94" s="189"/>
      <c r="F94" s="168"/>
      <c r="G94" s="176"/>
      <c r="H94" s="922"/>
      <c r="I94" s="669"/>
      <c r="J94" s="86"/>
      <c r="K94" s="219">
        <f t="shared" si="4"/>
        <v>0</v>
      </c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</row>
    <row r="95" spans="1:30" s="147" customFormat="1" hidden="1" x14ac:dyDescent="0.15">
      <c r="A95" s="902">
        <v>315</v>
      </c>
      <c r="B95" s="176" t="s">
        <v>69</v>
      </c>
      <c r="C95" s="232"/>
      <c r="D95" s="218"/>
      <c r="E95" s="189"/>
      <c r="F95" s="168"/>
      <c r="G95" s="176"/>
      <c r="H95" s="922"/>
      <c r="I95" s="669"/>
      <c r="J95" s="86"/>
      <c r="K95" s="219">
        <f t="shared" si="4"/>
        <v>0</v>
      </c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</row>
    <row r="96" spans="1:30" s="147" customFormat="1" hidden="1" x14ac:dyDescent="0.15">
      <c r="A96" s="902">
        <v>365</v>
      </c>
      <c r="B96" s="176" t="s">
        <v>69</v>
      </c>
      <c r="C96" s="232"/>
      <c r="D96" s="218"/>
      <c r="E96" s="189"/>
      <c r="F96" s="168"/>
      <c r="G96" s="176"/>
      <c r="H96" s="922"/>
      <c r="I96" s="669"/>
      <c r="J96" s="86"/>
      <c r="K96" s="219">
        <f t="shared" si="4"/>
        <v>0</v>
      </c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</row>
    <row r="97" spans="1:30" s="147" customFormat="1" hidden="1" x14ac:dyDescent="0.15">
      <c r="A97" s="902">
        <v>317</v>
      </c>
      <c r="B97" s="176" t="s">
        <v>805</v>
      </c>
      <c r="C97" s="232">
        <v>11.24</v>
      </c>
      <c r="D97" s="218"/>
      <c r="E97" s="189"/>
      <c r="F97" s="168" t="s">
        <v>731</v>
      </c>
      <c r="G97" s="176"/>
      <c r="H97" s="922"/>
      <c r="I97" s="669"/>
      <c r="J97" s="86"/>
      <c r="K97" s="219">
        <f t="shared" si="4"/>
        <v>0</v>
      </c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</row>
    <row r="98" spans="1:30" s="147" customFormat="1" hidden="1" x14ac:dyDescent="0.15">
      <c r="A98" s="902">
        <v>318</v>
      </c>
      <c r="B98" s="176" t="s">
        <v>806</v>
      </c>
      <c r="C98" s="232">
        <v>138.41999999999999</v>
      </c>
      <c r="D98" s="218"/>
      <c r="E98" s="189"/>
      <c r="F98" s="168" t="s">
        <v>731</v>
      </c>
      <c r="G98" s="176"/>
      <c r="H98" s="922"/>
      <c r="I98" s="669"/>
      <c r="J98" s="86"/>
      <c r="K98" s="219">
        <f t="shared" si="4"/>
        <v>0</v>
      </c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</row>
    <row r="99" spans="1:30" s="147" customFormat="1" hidden="1" x14ac:dyDescent="0.15">
      <c r="A99" s="902">
        <v>319</v>
      </c>
      <c r="B99" s="176" t="s">
        <v>69</v>
      </c>
      <c r="C99" s="232"/>
      <c r="D99" s="218"/>
      <c r="E99" s="189"/>
      <c r="F99" s="168"/>
      <c r="G99" s="176"/>
      <c r="H99" s="922"/>
      <c r="I99" s="669"/>
      <c r="J99" s="86"/>
      <c r="K99" s="219">
        <f t="shared" si="4"/>
        <v>0</v>
      </c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</row>
    <row r="100" spans="1:30" s="147" customFormat="1" hidden="1" x14ac:dyDescent="0.15">
      <c r="A100" s="902">
        <v>320</v>
      </c>
      <c r="B100" s="176" t="s">
        <v>69</v>
      </c>
      <c r="C100" s="232"/>
      <c r="D100" s="218"/>
      <c r="E100" s="189"/>
      <c r="F100" s="168"/>
      <c r="G100" s="176"/>
      <c r="H100" s="922"/>
      <c r="I100" s="669"/>
      <c r="J100" s="86"/>
      <c r="K100" s="219">
        <f t="shared" si="4"/>
        <v>0</v>
      </c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</row>
    <row r="101" spans="1:30" s="147" customFormat="1" hidden="1" x14ac:dyDescent="0.15">
      <c r="A101" s="902">
        <v>321</v>
      </c>
      <c r="B101" s="176" t="s">
        <v>69</v>
      </c>
      <c r="C101" s="232"/>
      <c r="D101" s="218"/>
      <c r="E101" s="189"/>
      <c r="F101" s="168"/>
      <c r="G101" s="176"/>
      <c r="H101" s="922"/>
      <c r="I101" s="669"/>
      <c r="J101" s="86"/>
      <c r="K101" s="219">
        <f t="shared" si="4"/>
        <v>0</v>
      </c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</row>
    <row r="102" spans="1:30" s="147" customFormat="1" hidden="1" x14ac:dyDescent="0.15">
      <c r="A102" s="902">
        <v>322</v>
      </c>
      <c r="B102" s="176" t="s">
        <v>807</v>
      </c>
      <c r="C102" s="232">
        <v>18.75</v>
      </c>
      <c r="D102" s="218"/>
      <c r="E102" s="189"/>
      <c r="F102" s="168" t="s">
        <v>731</v>
      </c>
      <c r="G102" s="176"/>
      <c r="H102" s="922"/>
      <c r="I102" s="669"/>
      <c r="J102" s="86"/>
      <c r="K102" s="219">
        <f t="shared" si="4"/>
        <v>0</v>
      </c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</row>
    <row r="103" spans="1:30" s="147" customFormat="1" hidden="1" x14ac:dyDescent="0.15">
      <c r="A103" s="902">
        <v>323</v>
      </c>
      <c r="B103" s="176" t="s">
        <v>69</v>
      </c>
      <c r="C103" s="232"/>
      <c r="D103" s="218"/>
      <c r="E103" s="189"/>
      <c r="F103" s="168"/>
      <c r="G103" s="176"/>
      <c r="H103" s="922"/>
      <c r="I103" s="669"/>
      <c r="J103" s="86"/>
      <c r="K103" s="219">
        <f t="shared" si="4"/>
        <v>0</v>
      </c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</row>
    <row r="104" spans="1:30" s="147" customFormat="1" x14ac:dyDescent="0.15">
      <c r="A104" s="902">
        <v>324</v>
      </c>
      <c r="B104" s="176" t="s">
        <v>808</v>
      </c>
      <c r="C104" s="232">
        <v>22.96</v>
      </c>
      <c r="D104" s="218">
        <v>1</v>
      </c>
      <c r="E104" s="189">
        <f t="shared" ref="E104:E151" si="5">SUM(C104*D104)</f>
        <v>22.96</v>
      </c>
      <c r="F104" s="168" t="s">
        <v>731</v>
      </c>
      <c r="G104" s="176"/>
      <c r="H104" s="922" t="s">
        <v>3</v>
      </c>
      <c r="I104" s="669" t="s">
        <v>7</v>
      </c>
      <c r="J104" s="86">
        <v>104</v>
      </c>
      <c r="K104" s="219">
        <f t="shared" si="4"/>
        <v>2387.84</v>
      </c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</row>
    <row r="105" spans="1:30" s="147" customFormat="1" x14ac:dyDescent="0.15">
      <c r="A105" s="902">
        <v>325</v>
      </c>
      <c r="B105" s="176" t="s">
        <v>809</v>
      </c>
      <c r="C105" s="232">
        <v>50.78</v>
      </c>
      <c r="D105" s="218">
        <v>1</v>
      </c>
      <c r="E105" s="189">
        <v>50.78</v>
      </c>
      <c r="F105" s="168" t="s">
        <v>731</v>
      </c>
      <c r="G105" s="176"/>
      <c r="H105" s="922" t="s">
        <v>3</v>
      </c>
      <c r="I105" s="669" t="s">
        <v>353</v>
      </c>
      <c r="J105" s="86">
        <v>104</v>
      </c>
      <c r="K105" s="219">
        <f t="shared" si="4"/>
        <v>5281.12</v>
      </c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</row>
    <row r="106" spans="1:30" s="147" customFormat="1" hidden="1" x14ac:dyDescent="0.15">
      <c r="A106" s="902">
        <v>326</v>
      </c>
      <c r="B106" s="176" t="s">
        <v>810</v>
      </c>
      <c r="C106" s="232">
        <v>2.8</v>
      </c>
      <c r="D106" s="218">
        <v>1</v>
      </c>
      <c r="E106" s="189"/>
      <c r="F106" s="168" t="s">
        <v>731</v>
      </c>
      <c r="G106" s="176"/>
      <c r="H106" s="142"/>
      <c r="I106" s="86"/>
      <c r="J106" s="86"/>
      <c r="K106" s="219">
        <f t="shared" si="4"/>
        <v>0</v>
      </c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</row>
    <row r="107" spans="1:30" s="147" customFormat="1" x14ac:dyDescent="0.15">
      <c r="A107" s="902"/>
      <c r="B107" s="176"/>
      <c r="C107" s="232"/>
      <c r="D107" s="218"/>
      <c r="E107" s="189"/>
      <c r="F107" s="168"/>
      <c r="G107" s="176"/>
      <c r="H107" s="142"/>
      <c r="I107" s="86"/>
      <c r="J107" s="86"/>
      <c r="K107" s="176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</row>
    <row r="108" spans="1:30" s="147" customFormat="1" x14ac:dyDescent="0.15">
      <c r="A108" s="902" t="s">
        <v>33</v>
      </c>
      <c r="B108" s="176"/>
      <c r="C108" s="232"/>
      <c r="D108" s="218">
        <f>SUM(D81:D105)</f>
        <v>7</v>
      </c>
      <c r="E108" s="189">
        <f>SUM(E81:E105)</f>
        <v>103.56</v>
      </c>
      <c r="F108" s="168"/>
      <c r="G108" s="176"/>
      <c r="H108" s="142"/>
      <c r="I108" s="86"/>
      <c r="J108" s="86">
        <f>SUM(J81:J105)</f>
        <v>1880</v>
      </c>
      <c r="K108" s="219">
        <f>SUM(K81:K107)</f>
        <v>17743.38</v>
      </c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</row>
    <row r="109" spans="1:30" s="147" customFormat="1" x14ac:dyDescent="0.15">
      <c r="A109" s="217" t="s">
        <v>811</v>
      </c>
      <c r="B109" s="176"/>
      <c r="C109" s="232"/>
      <c r="D109" s="218"/>
      <c r="E109" s="189"/>
      <c r="F109" s="168"/>
      <c r="G109" s="176"/>
      <c r="H109" s="142"/>
      <c r="I109" s="86"/>
      <c r="J109" s="86"/>
      <c r="K109" s="176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</row>
    <row r="110" spans="1:30" s="147" customFormat="1" x14ac:dyDescent="0.15">
      <c r="A110" s="902">
        <v>401</v>
      </c>
      <c r="B110" s="176" t="s">
        <v>812</v>
      </c>
      <c r="C110" s="232">
        <v>7.05</v>
      </c>
      <c r="D110" s="218">
        <v>1</v>
      </c>
      <c r="E110" s="189">
        <f t="shared" si="5"/>
        <v>7.05</v>
      </c>
      <c r="F110" s="168"/>
      <c r="G110" s="176" t="s">
        <v>773</v>
      </c>
      <c r="H110" s="142"/>
      <c r="I110" s="86"/>
      <c r="J110" s="86">
        <v>314</v>
      </c>
      <c r="K110" s="176">
        <f t="shared" ref="K110:K155" si="6">J110*E110</f>
        <v>2213.6999999999998</v>
      </c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</row>
    <row r="111" spans="1:30" s="147" customFormat="1" x14ac:dyDescent="0.15">
      <c r="A111" s="902">
        <v>402</v>
      </c>
      <c r="B111" s="176" t="s">
        <v>403</v>
      </c>
      <c r="C111" s="232">
        <v>83.7</v>
      </c>
      <c r="D111" s="218">
        <v>1</v>
      </c>
      <c r="E111" s="189">
        <f t="shared" si="5"/>
        <v>83.7</v>
      </c>
      <c r="F111" s="168" t="s">
        <v>731</v>
      </c>
      <c r="G111" s="176"/>
      <c r="H111" s="922" t="s">
        <v>3</v>
      </c>
      <c r="I111" s="669" t="s">
        <v>11</v>
      </c>
      <c r="J111" s="86">
        <v>314</v>
      </c>
      <c r="K111" s="176">
        <f t="shared" si="6"/>
        <v>26281.8</v>
      </c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</row>
    <row r="112" spans="1:30" s="147" customFormat="1" hidden="1" x14ac:dyDescent="0.15">
      <c r="A112" s="902">
        <v>403</v>
      </c>
      <c r="B112" s="176" t="s">
        <v>69</v>
      </c>
      <c r="C112" s="232"/>
      <c r="D112" s="218"/>
      <c r="E112" s="189"/>
      <c r="F112" s="168"/>
      <c r="G112" s="176"/>
      <c r="H112" s="142"/>
      <c r="I112" s="669"/>
      <c r="J112" s="86"/>
      <c r="K112" s="176">
        <f t="shared" si="6"/>
        <v>0</v>
      </c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</row>
    <row r="113" spans="1:30" s="147" customFormat="1" x14ac:dyDescent="0.15">
      <c r="A113" s="902">
        <v>404</v>
      </c>
      <c r="B113" s="176" t="s">
        <v>813</v>
      </c>
      <c r="C113" s="232">
        <v>21.56</v>
      </c>
      <c r="D113" s="218">
        <v>1</v>
      </c>
      <c r="E113" s="189">
        <f t="shared" si="5"/>
        <v>21.56</v>
      </c>
      <c r="F113" s="168" t="s">
        <v>731</v>
      </c>
      <c r="G113" s="176"/>
      <c r="H113" s="922" t="s">
        <v>3</v>
      </c>
      <c r="I113" s="669" t="s">
        <v>11</v>
      </c>
      <c r="J113" s="86">
        <v>314</v>
      </c>
      <c r="K113" s="219">
        <f t="shared" si="6"/>
        <v>6769.8399999999992</v>
      </c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</row>
    <row r="114" spans="1:30" s="147" customFormat="1" x14ac:dyDescent="0.15">
      <c r="A114" s="902">
        <v>405</v>
      </c>
      <c r="B114" s="176" t="s">
        <v>814</v>
      </c>
      <c r="C114" s="232">
        <v>8.2200000000000006</v>
      </c>
      <c r="D114" s="218">
        <v>1</v>
      </c>
      <c r="E114" s="189">
        <f t="shared" si="5"/>
        <v>8.2200000000000006</v>
      </c>
      <c r="F114" s="168" t="s">
        <v>731</v>
      </c>
      <c r="G114" s="176"/>
      <c r="H114" s="922" t="s">
        <v>3</v>
      </c>
      <c r="I114" s="669" t="s">
        <v>11</v>
      </c>
      <c r="J114" s="86">
        <v>314</v>
      </c>
      <c r="K114" s="219">
        <f t="shared" si="6"/>
        <v>2581.0800000000004</v>
      </c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</row>
    <row r="115" spans="1:30" s="147" customFormat="1" x14ac:dyDescent="0.15">
      <c r="A115" s="902">
        <v>406</v>
      </c>
      <c r="B115" s="176" t="s">
        <v>815</v>
      </c>
      <c r="C115" s="232">
        <v>1.66</v>
      </c>
      <c r="D115" s="218">
        <v>1</v>
      </c>
      <c r="E115" s="189">
        <f t="shared" si="5"/>
        <v>1.66</v>
      </c>
      <c r="F115" s="168" t="s">
        <v>731</v>
      </c>
      <c r="G115" s="176"/>
      <c r="H115" s="922" t="s">
        <v>3</v>
      </c>
      <c r="I115" s="669" t="s">
        <v>11</v>
      </c>
      <c r="J115" s="86">
        <v>314</v>
      </c>
      <c r="K115" s="219">
        <f t="shared" si="6"/>
        <v>521.24</v>
      </c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</row>
    <row r="116" spans="1:30" s="147" customFormat="1" x14ac:dyDescent="0.15">
      <c r="A116" s="902">
        <v>407</v>
      </c>
      <c r="B116" s="176" t="s">
        <v>571</v>
      </c>
      <c r="C116" s="232">
        <v>5.48</v>
      </c>
      <c r="D116" s="218">
        <v>1</v>
      </c>
      <c r="E116" s="189">
        <f t="shared" si="5"/>
        <v>5.48</v>
      </c>
      <c r="F116" s="168" t="s">
        <v>731</v>
      </c>
      <c r="G116" s="176"/>
      <c r="H116" s="922" t="s">
        <v>3</v>
      </c>
      <c r="I116" s="669" t="s">
        <v>11</v>
      </c>
      <c r="J116" s="86">
        <v>314</v>
      </c>
      <c r="K116" s="219">
        <f t="shared" si="6"/>
        <v>1720.72</v>
      </c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</row>
    <row r="117" spans="1:30" s="147" customFormat="1" x14ac:dyDescent="0.15">
      <c r="A117" s="902">
        <v>408</v>
      </c>
      <c r="B117" s="176" t="s">
        <v>816</v>
      </c>
      <c r="C117" s="232">
        <v>1.9</v>
      </c>
      <c r="D117" s="218">
        <v>1</v>
      </c>
      <c r="E117" s="189">
        <f>SUM(C138*D138)</f>
        <v>1.36</v>
      </c>
      <c r="F117" s="168" t="s">
        <v>731</v>
      </c>
      <c r="G117" s="176"/>
      <c r="H117" s="922" t="s">
        <v>12</v>
      </c>
      <c r="I117" s="669" t="s">
        <v>785</v>
      </c>
      <c r="J117" s="86">
        <v>993</v>
      </c>
      <c r="K117" s="219">
        <f t="shared" si="6"/>
        <v>1350.48</v>
      </c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09"/>
    </row>
    <row r="118" spans="1:30" s="147" customFormat="1" x14ac:dyDescent="0.15">
      <c r="A118" s="902">
        <v>409</v>
      </c>
      <c r="B118" s="176" t="s">
        <v>787</v>
      </c>
      <c r="C118" s="232">
        <v>6.03</v>
      </c>
      <c r="D118" s="218">
        <v>1</v>
      </c>
      <c r="E118" s="189">
        <f t="shared" si="5"/>
        <v>6.03</v>
      </c>
      <c r="F118" s="168" t="s">
        <v>731</v>
      </c>
      <c r="G118" s="176"/>
      <c r="H118" s="922" t="s">
        <v>12</v>
      </c>
      <c r="I118" s="669" t="s">
        <v>785</v>
      </c>
      <c r="J118" s="86">
        <v>993</v>
      </c>
      <c r="K118" s="219">
        <f t="shared" si="6"/>
        <v>5987.79</v>
      </c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</row>
    <row r="119" spans="1:30" s="147" customFormat="1" x14ac:dyDescent="0.15">
      <c r="A119" s="902">
        <v>410</v>
      </c>
      <c r="B119" s="176" t="s">
        <v>817</v>
      </c>
      <c r="C119" s="232">
        <v>5.34</v>
      </c>
      <c r="D119" s="218">
        <v>1</v>
      </c>
      <c r="E119" s="189">
        <f t="shared" si="5"/>
        <v>5.34</v>
      </c>
      <c r="F119" s="168" t="s">
        <v>731</v>
      </c>
      <c r="G119" s="176"/>
      <c r="H119" s="922" t="s">
        <v>12</v>
      </c>
      <c r="I119" s="669" t="s">
        <v>785</v>
      </c>
      <c r="J119" s="86">
        <v>993</v>
      </c>
      <c r="K119" s="219">
        <f t="shared" si="6"/>
        <v>5302.62</v>
      </c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</row>
    <row r="120" spans="1:30" s="147" customFormat="1" x14ac:dyDescent="0.15">
      <c r="A120" s="902">
        <v>411</v>
      </c>
      <c r="B120" s="176" t="s">
        <v>818</v>
      </c>
      <c r="C120" s="232">
        <v>1.22</v>
      </c>
      <c r="D120" s="218">
        <v>1</v>
      </c>
      <c r="E120" s="189">
        <f t="shared" si="5"/>
        <v>1.22</v>
      </c>
      <c r="F120" s="168" t="s">
        <v>731</v>
      </c>
      <c r="G120" s="176"/>
      <c r="H120" s="922" t="s">
        <v>12</v>
      </c>
      <c r="I120" s="669" t="s">
        <v>785</v>
      </c>
      <c r="J120" s="86">
        <v>993</v>
      </c>
      <c r="K120" s="219">
        <f t="shared" si="6"/>
        <v>1211.46</v>
      </c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</row>
    <row r="121" spans="1:30" s="147" customFormat="1" x14ac:dyDescent="0.15">
      <c r="A121" s="902">
        <v>412</v>
      </c>
      <c r="B121" s="176" t="s">
        <v>790</v>
      </c>
      <c r="C121" s="232">
        <v>3.55</v>
      </c>
      <c r="D121" s="218">
        <v>1</v>
      </c>
      <c r="E121" s="189">
        <f t="shared" si="5"/>
        <v>3.55</v>
      </c>
      <c r="F121" s="168" t="s">
        <v>731</v>
      </c>
      <c r="G121" s="176"/>
      <c r="H121" s="922" t="s">
        <v>3</v>
      </c>
      <c r="I121" s="669" t="s">
        <v>11</v>
      </c>
      <c r="J121" s="86">
        <v>314</v>
      </c>
      <c r="K121" s="176">
        <f t="shared" si="6"/>
        <v>1114.7</v>
      </c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</row>
    <row r="122" spans="1:30" s="147" customFormat="1" hidden="1" x14ac:dyDescent="0.15">
      <c r="A122" s="902">
        <v>413</v>
      </c>
      <c r="B122" s="176" t="s">
        <v>111</v>
      </c>
      <c r="C122" s="232">
        <v>9.58</v>
      </c>
      <c r="D122" s="218"/>
      <c r="E122" s="189"/>
      <c r="F122" s="168" t="s">
        <v>731</v>
      </c>
      <c r="G122" s="176"/>
      <c r="H122" s="922"/>
      <c r="I122" s="669"/>
      <c r="J122" s="86"/>
      <c r="K122" s="176">
        <f t="shared" si="6"/>
        <v>0</v>
      </c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</row>
    <row r="123" spans="1:30" s="147" customFormat="1" x14ac:dyDescent="0.15">
      <c r="A123" s="902" t="s">
        <v>819</v>
      </c>
      <c r="B123" s="176" t="s">
        <v>820</v>
      </c>
      <c r="C123" s="232">
        <v>4.3</v>
      </c>
      <c r="D123" s="218">
        <v>1</v>
      </c>
      <c r="E123" s="189">
        <f t="shared" si="5"/>
        <v>4.3</v>
      </c>
      <c r="F123" s="168" t="s">
        <v>731</v>
      </c>
      <c r="G123" s="176"/>
      <c r="H123" s="922" t="s">
        <v>3</v>
      </c>
      <c r="I123" s="669" t="s">
        <v>7</v>
      </c>
      <c r="J123" s="86">
        <v>104</v>
      </c>
      <c r="K123" s="176">
        <f t="shared" si="6"/>
        <v>447.2</v>
      </c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  <c r="AA123" s="209"/>
      <c r="AB123" s="209"/>
      <c r="AC123" s="209"/>
      <c r="AD123" s="209"/>
    </row>
    <row r="124" spans="1:30" s="147" customFormat="1" x14ac:dyDescent="0.15">
      <c r="A124" s="902" t="s">
        <v>821</v>
      </c>
      <c r="B124" s="176" t="s">
        <v>822</v>
      </c>
      <c r="C124" s="232">
        <v>7.98</v>
      </c>
      <c r="D124" s="218">
        <v>1</v>
      </c>
      <c r="E124" s="189">
        <f t="shared" si="5"/>
        <v>7.98</v>
      </c>
      <c r="F124" s="168" t="s">
        <v>731</v>
      </c>
      <c r="G124" s="176"/>
      <c r="H124" s="922" t="s">
        <v>12</v>
      </c>
      <c r="I124" s="669" t="s">
        <v>1006</v>
      </c>
      <c r="J124" s="86">
        <v>365</v>
      </c>
      <c r="K124" s="176">
        <f t="shared" si="6"/>
        <v>2912.7000000000003</v>
      </c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</row>
    <row r="125" spans="1:30" s="147" customFormat="1" x14ac:dyDescent="0.15">
      <c r="A125" s="902">
        <v>414</v>
      </c>
      <c r="B125" s="176" t="s">
        <v>760</v>
      </c>
      <c r="C125" s="232">
        <v>21.93</v>
      </c>
      <c r="D125" s="218">
        <v>1</v>
      </c>
      <c r="E125" s="189">
        <f t="shared" si="5"/>
        <v>21.93</v>
      </c>
      <c r="F125" s="168" t="s">
        <v>731</v>
      </c>
      <c r="G125" s="176"/>
      <c r="H125" s="922" t="s">
        <v>3</v>
      </c>
      <c r="I125" s="669" t="s">
        <v>7</v>
      </c>
      <c r="J125" s="86">
        <v>104</v>
      </c>
      <c r="K125" s="219">
        <f t="shared" si="6"/>
        <v>2280.7199999999998</v>
      </c>
      <c r="L125" s="209"/>
      <c r="M125" s="209"/>
      <c r="N125" s="209"/>
      <c r="O125" s="209"/>
      <c r="P125" s="209"/>
      <c r="Q125" s="338"/>
      <c r="R125" s="209"/>
      <c r="S125" s="209"/>
      <c r="T125" s="209"/>
      <c r="U125" s="209"/>
      <c r="V125" s="209"/>
      <c r="W125" s="209"/>
      <c r="X125" s="209"/>
      <c r="Y125" s="209"/>
      <c r="Z125" s="209"/>
      <c r="AA125" s="209"/>
      <c r="AB125" s="209"/>
      <c r="AC125" s="209"/>
      <c r="AD125" s="209"/>
    </row>
    <row r="126" spans="1:30" s="147" customFormat="1" x14ac:dyDescent="0.15">
      <c r="A126" s="902">
        <v>415</v>
      </c>
      <c r="B126" s="176" t="s">
        <v>404</v>
      </c>
      <c r="C126" s="232">
        <v>6.33</v>
      </c>
      <c r="D126" s="218">
        <v>1</v>
      </c>
      <c r="E126" s="189">
        <f t="shared" si="5"/>
        <v>6.33</v>
      </c>
      <c r="F126" s="168" t="s">
        <v>731</v>
      </c>
      <c r="G126" s="176"/>
      <c r="H126" s="922" t="s">
        <v>3</v>
      </c>
      <c r="I126" s="669" t="s">
        <v>11</v>
      </c>
      <c r="J126" s="86">
        <v>314</v>
      </c>
      <c r="K126" s="219">
        <f t="shared" si="6"/>
        <v>1987.6200000000001</v>
      </c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</row>
    <row r="127" spans="1:30" s="147" customFormat="1" x14ac:dyDescent="0.15">
      <c r="A127" s="902">
        <v>416</v>
      </c>
      <c r="B127" s="176" t="s">
        <v>383</v>
      </c>
      <c r="C127" s="232">
        <v>26.82</v>
      </c>
      <c r="D127" s="218">
        <v>1</v>
      </c>
      <c r="E127" s="189">
        <f>SUM(C134*D134)</f>
        <v>31.27</v>
      </c>
      <c r="F127" s="168" t="s">
        <v>731</v>
      </c>
      <c r="G127" s="176"/>
      <c r="H127" s="922" t="s">
        <v>3</v>
      </c>
      <c r="I127" s="669" t="s">
        <v>11</v>
      </c>
      <c r="J127" s="86">
        <v>314</v>
      </c>
      <c r="K127" s="219">
        <f t="shared" si="6"/>
        <v>9818.7800000000007</v>
      </c>
      <c r="L127" s="209"/>
      <c r="M127" s="209"/>
      <c r="N127" s="209"/>
      <c r="O127" s="209"/>
      <c r="P127" s="209"/>
      <c r="Q127" s="209"/>
      <c r="R127" s="209"/>
      <c r="S127" s="209"/>
      <c r="T127" s="209"/>
      <c r="U127" s="209"/>
      <c r="V127" s="209"/>
      <c r="W127" s="209"/>
      <c r="X127" s="209"/>
      <c r="Y127" s="209"/>
      <c r="Z127" s="209"/>
      <c r="AA127" s="209"/>
      <c r="AB127" s="209"/>
      <c r="AC127" s="209"/>
      <c r="AD127" s="209"/>
    </row>
    <row r="128" spans="1:30" s="147" customFormat="1" x14ac:dyDescent="0.15">
      <c r="A128" s="902">
        <v>417</v>
      </c>
      <c r="B128" s="176" t="s">
        <v>629</v>
      </c>
      <c r="C128" s="232">
        <v>10.88</v>
      </c>
      <c r="D128" s="218">
        <v>1</v>
      </c>
      <c r="E128" s="189">
        <f t="shared" si="5"/>
        <v>10.88</v>
      </c>
      <c r="F128" s="168" t="s">
        <v>731</v>
      </c>
      <c r="G128" s="176"/>
      <c r="H128" s="922" t="s">
        <v>3</v>
      </c>
      <c r="I128" s="669" t="s">
        <v>11</v>
      </c>
      <c r="J128" s="86">
        <v>314</v>
      </c>
      <c r="K128" s="219">
        <f t="shared" si="6"/>
        <v>3416.32</v>
      </c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</row>
    <row r="129" spans="1:30" s="147" customFormat="1" x14ac:dyDescent="0.15">
      <c r="A129" s="902">
        <v>418</v>
      </c>
      <c r="B129" s="176" t="s">
        <v>630</v>
      </c>
      <c r="C129" s="232">
        <v>9.51</v>
      </c>
      <c r="D129" s="218">
        <v>1</v>
      </c>
      <c r="E129" s="189">
        <f t="shared" si="5"/>
        <v>9.51</v>
      </c>
      <c r="F129" s="168" t="s">
        <v>731</v>
      </c>
      <c r="G129" s="176"/>
      <c r="H129" s="922" t="s">
        <v>3</v>
      </c>
      <c r="I129" s="669" t="s">
        <v>11</v>
      </c>
      <c r="J129" s="86">
        <v>314</v>
      </c>
      <c r="K129" s="219">
        <f t="shared" si="6"/>
        <v>2986.14</v>
      </c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209"/>
      <c r="AD129" s="209"/>
    </row>
    <row r="130" spans="1:30" s="147" customFormat="1" x14ac:dyDescent="0.15">
      <c r="A130" s="902">
        <v>419</v>
      </c>
      <c r="B130" s="176" t="s">
        <v>631</v>
      </c>
      <c r="C130" s="232">
        <v>11.9</v>
      </c>
      <c r="D130" s="218">
        <v>1</v>
      </c>
      <c r="E130" s="189">
        <f t="shared" si="5"/>
        <v>11.9</v>
      </c>
      <c r="F130" s="168" t="s">
        <v>731</v>
      </c>
      <c r="G130" s="176"/>
      <c r="H130" s="922" t="s">
        <v>3</v>
      </c>
      <c r="I130" s="669" t="s">
        <v>11</v>
      </c>
      <c r="J130" s="86">
        <v>314</v>
      </c>
      <c r="K130" s="176">
        <f t="shared" si="6"/>
        <v>3736.6</v>
      </c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09"/>
      <c r="AD130" s="209"/>
    </row>
    <row r="131" spans="1:30" s="147" customFormat="1" x14ac:dyDescent="0.15">
      <c r="A131" s="902">
        <v>420</v>
      </c>
      <c r="B131" s="176" t="s">
        <v>823</v>
      </c>
      <c r="C131" s="232">
        <v>9.51</v>
      </c>
      <c r="D131" s="218">
        <v>1</v>
      </c>
      <c r="E131" s="189">
        <f t="shared" si="5"/>
        <v>9.51</v>
      </c>
      <c r="F131" s="168" t="s">
        <v>731</v>
      </c>
      <c r="G131" s="176"/>
      <c r="H131" s="922" t="s">
        <v>3</v>
      </c>
      <c r="I131" s="669" t="s">
        <v>11</v>
      </c>
      <c r="J131" s="86">
        <v>314</v>
      </c>
      <c r="K131" s="219">
        <f t="shared" si="6"/>
        <v>2986.14</v>
      </c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X131" s="209"/>
      <c r="Y131" s="209"/>
      <c r="Z131" s="209"/>
      <c r="AA131" s="209"/>
      <c r="AB131" s="209"/>
      <c r="AC131" s="209"/>
      <c r="AD131" s="209"/>
    </row>
    <row r="132" spans="1:30" s="147" customFormat="1" x14ac:dyDescent="0.15">
      <c r="A132" s="902">
        <v>421</v>
      </c>
      <c r="B132" s="176" t="s">
        <v>824</v>
      </c>
      <c r="C132" s="232">
        <v>11.39</v>
      </c>
      <c r="D132" s="218">
        <v>1</v>
      </c>
      <c r="E132" s="189">
        <f t="shared" si="5"/>
        <v>11.39</v>
      </c>
      <c r="F132" s="168" t="s">
        <v>731</v>
      </c>
      <c r="G132" s="176"/>
      <c r="H132" s="922" t="s">
        <v>3</v>
      </c>
      <c r="I132" s="669" t="s">
        <v>11</v>
      </c>
      <c r="J132" s="86">
        <v>314</v>
      </c>
      <c r="K132" s="219">
        <f t="shared" si="6"/>
        <v>3576.46</v>
      </c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</row>
    <row r="133" spans="1:30" s="147" customFormat="1" x14ac:dyDescent="0.15">
      <c r="A133" s="902">
        <v>422</v>
      </c>
      <c r="B133" s="176" t="s">
        <v>825</v>
      </c>
      <c r="C133" s="232">
        <v>37.83</v>
      </c>
      <c r="D133" s="218">
        <v>1</v>
      </c>
      <c r="E133" s="189">
        <f t="shared" si="5"/>
        <v>37.83</v>
      </c>
      <c r="F133" s="168" t="s">
        <v>731</v>
      </c>
      <c r="G133" s="176"/>
      <c r="H133" s="922" t="s">
        <v>3</v>
      </c>
      <c r="I133" s="669" t="s">
        <v>11</v>
      </c>
      <c r="J133" s="86">
        <v>314</v>
      </c>
      <c r="K133" s="219">
        <f t="shared" si="6"/>
        <v>11878.619999999999</v>
      </c>
      <c r="L133" s="20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  <c r="AD133" s="209"/>
    </row>
    <row r="134" spans="1:30" s="147" customFormat="1" x14ac:dyDescent="0.15">
      <c r="A134" s="902">
        <v>423</v>
      </c>
      <c r="B134" s="176" t="s">
        <v>826</v>
      </c>
      <c r="C134" s="232">
        <v>31.27</v>
      </c>
      <c r="D134" s="218">
        <v>1</v>
      </c>
      <c r="E134" s="189">
        <f t="shared" si="5"/>
        <v>31.27</v>
      </c>
      <c r="F134" s="168" t="s">
        <v>731</v>
      </c>
      <c r="G134" s="176"/>
      <c r="H134" s="922" t="s">
        <v>3</v>
      </c>
      <c r="I134" s="669" t="s">
        <v>11</v>
      </c>
      <c r="J134" s="86">
        <v>314</v>
      </c>
      <c r="K134" s="219">
        <f t="shared" si="6"/>
        <v>9818.7800000000007</v>
      </c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</row>
    <row r="135" spans="1:30" s="147" customFormat="1" x14ac:dyDescent="0.15">
      <c r="A135" s="902">
        <v>424</v>
      </c>
      <c r="B135" s="176" t="s">
        <v>827</v>
      </c>
      <c r="C135" s="232">
        <v>27.38</v>
      </c>
      <c r="D135" s="218">
        <v>1</v>
      </c>
      <c r="E135" s="189">
        <f t="shared" si="5"/>
        <v>27.38</v>
      </c>
      <c r="F135" s="168" t="s">
        <v>731</v>
      </c>
      <c r="G135" s="176"/>
      <c r="H135" s="922" t="s">
        <v>3</v>
      </c>
      <c r="I135" s="669" t="s">
        <v>11</v>
      </c>
      <c r="J135" s="86">
        <v>314</v>
      </c>
      <c r="K135" s="219">
        <f t="shared" si="6"/>
        <v>8597.32</v>
      </c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  <c r="AA135" s="209"/>
      <c r="AB135" s="209"/>
      <c r="AC135" s="209"/>
      <c r="AD135" s="209"/>
    </row>
    <row r="136" spans="1:30" s="147" customFormat="1" x14ac:dyDescent="0.15">
      <c r="A136" s="902">
        <v>425</v>
      </c>
      <c r="B136" s="176" t="s">
        <v>828</v>
      </c>
      <c r="C136" s="232">
        <v>144.08000000000001</v>
      </c>
      <c r="D136" s="218">
        <v>1</v>
      </c>
      <c r="E136" s="189">
        <f t="shared" si="5"/>
        <v>144.08000000000001</v>
      </c>
      <c r="F136" s="168" t="s">
        <v>731</v>
      </c>
      <c r="G136" s="176"/>
      <c r="H136" s="922" t="s">
        <v>3</v>
      </c>
      <c r="I136" s="669" t="s">
        <v>11</v>
      </c>
      <c r="J136" s="86">
        <v>314</v>
      </c>
      <c r="K136" s="219">
        <f t="shared" si="6"/>
        <v>45241.120000000003</v>
      </c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</row>
    <row r="137" spans="1:30" s="147" customFormat="1" hidden="1" x14ac:dyDescent="0.15">
      <c r="A137" s="902">
        <v>426</v>
      </c>
      <c r="B137" s="176" t="s">
        <v>829</v>
      </c>
      <c r="C137" s="232">
        <v>26.72</v>
      </c>
      <c r="D137" s="218"/>
      <c r="E137" s="189"/>
      <c r="F137" s="168" t="s">
        <v>731</v>
      </c>
      <c r="G137" s="176"/>
      <c r="H137" s="922"/>
      <c r="I137" s="669"/>
      <c r="J137" s="86"/>
      <c r="K137" s="219">
        <f t="shared" si="6"/>
        <v>0</v>
      </c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  <c r="AA137" s="209"/>
      <c r="AB137" s="209"/>
      <c r="AC137" s="209"/>
      <c r="AD137" s="209"/>
    </row>
    <row r="138" spans="1:30" s="147" customFormat="1" x14ac:dyDescent="0.15">
      <c r="A138" s="902" t="s">
        <v>1149</v>
      </c>
      <c r="B138" s="176" t="s">
        <v>119</v>
      </c>
      <c r="C138" s="232">
        <v>1.36</v>
      </c>
      <c r="D138" s="218">
        <v>1</v>
      </c>
      <c r="E138" s="189">
        <f t="shared" si="5"/>
        <v>1.36</v>
      </c>
      <c r="F138" s="168" t="s">
        <v>731</v>
      </c>
      <c r="G138" s="176"/>
      <c r="H138" s="922" t="s">
        <v>3</v>
      </c>
      <c r="I138" s="669" t="s">
        <v>11</v>
      </c>
      <c r="J138" s="86">
        <v>314</v>
      </c>
      <c r="K138" s="219">
        <f t="shared" si="6"/>
        <v>427.04</v>
      </c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D138" s="209"/>
    </row>
    <row r="139" spans="1:30" s="147" customFormat="1" x14ac:dyDescent="0.15">
      <c r="A139" s="902">
        <v>427</v>
      </c>
      <c r="B139" s="176" t="s">
        <v>358</v>
      </c>
      <c r="C139" s="232">
        <v>13.69</v>
      </c>
      <c r="D139" s="218">
        <v>1</v>
      </c>
      <c r="E139" s="189">
        <f t="shared" si="5"/>
        <v>13.69</v>
      </c>
      <c r="F139" s="168" t="s">
        <v>731</v>
      </c>
      <c r="G139" s="176"/>
      <c r="H139" s="922" t="s">
        <v>3</v>
      </c>
      <c r="I139" s="669" t="s">
        <v>11</v>
      </c>
      <c r="J139" s="86">
        <v>314</v>
      </c>
      <c r="K139" s="219">
        <f t="shared" si="6"/>
        <v>4298.66</v>
      </c>
      <c r="L139" s="209"/>
      <c r="M139" s="209"/>
      <c r="N139" s="209"/>
      <c r="O139" s="209"/>
      <c r="P139" s="209"/>
      <c r="Q139" s="209"/>
      <c r="R139" s="209"/>
      <c r="S139" s="209"/>
      <c r="T139" s="209"/>
      <c r="U139" s="209"/>
      <c r="V139" s="209"/>
      <c r="W139" s="209"/>
      <c r="X139" s="209"/>
      <c r="Y139" s="209"/>
      <c r="Z139" s="209"/>
      <c r="AA139" s="209"/>
      <c r="AB139" s="209"/>
      <c r="AC139" s="209"/>
      <c r="AD139" s="209"/>
    </row>
    <row r="140" spans="1:30" s="147" customFormat="1" x14ac:dyDescent="0.15">
      <c r="A140" s="902">
        <v>428</v>
      </c>
      <c r="B140" s="176" t="s">
        <v>830</v>
      </c>
      <c r="C140" s="232">
        <v>30.76</v>
      </c>
      <c r="D140" s="218">
        <v>1</v>
      </c>
      <c r="E140" s="189">
        <f t="shared" si="5"/>
        <v>30.76</v>
      </c>
      <c r="F140" s="168" t="s">
        <v>731</v>
      </c>
      <c r="G140" s="176"/>
      <c r="H140" s="922" t="s">
        <v>3</v>
      </c>
      <c r="I140" s="669" t="s">
        <v>11</v>
      </c>
      <c r="J140" s="86">
        <v>314</v>
      </c>
      <c r="K140" s="219">
        <f t="shared" si="6"/>
        <v>9658.6400000000012</v>
      </c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09"/>
      <c r="AD140" s="209"/>
    </row>
    <row r="141" spans="1:30" s="147" customFormat="1" x14ac:dyDescent="0.15">
      <c r="A141" s="902">
        <v>429</v>
      </c>
      <c r="B141" s="176" t="s">
        <v>831</v>
      </c>
      <c r="C141" s="232">
        <v>47.41</v>
      </c>
      <c r="D141" s="218">
        <v>1</v>
      </c>
      <c r="E141" s="189">
        <f t="shared" si="5"/>
        <v>47.41</v>
      </c>
      <c r="F141" s="168" t="s">
        <v>731</v>
      </c>
      <c r="G141" s="176"/>
      <c r="H141" s="922" t="s">
        <v>3</v>
      </c>
      <c r="I141" s="669" t="s">
        <v>11</v>
      </c>
      <c r="J141" s="86">
        <v>314</v>
      </c>
      <c r="K141" s="219">
        <f t="shared" si="6"/>
        <v>14886.74</v>
      </c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  <c r="W141" s="209"/>
      <c r="X141" s="209"/>
      <c r="Y141" s="209"/>
      <c r="Z141" s="209"/>
      <c r="AA141" s="209"/>
      <c r="AB141" s="209"/>
      <c r="AC141" s="209"/>
      <c r="AD141" s="209"/>
    </row>
    <row r="142" spans="1:30" s="147" customFormat="1" x14ac:dyDescent="0.15">
      <c r="A142" s="902">
        <v>430</v>
      </c>
      <c r="B142" s="176" t="s">
        <v>603</v>
      </c>
      <c r="C142" s="232">
        <v>21.29</v>
      </c>
      <c r="D142" s="218">
        <v>1</v>
      </c>
      <c r="E142" s="189">
        <f t="shared" si="5"/>
        <v>21.29</v>
      </c>
      <c r="F142" s="168" t="s">
        <v>775</v>
      </c>
      <c r="G142" s="176"/>
      <c r="H142" s="922" t="s">
        <v>3</v>
      </c>
      <c r="I142" s="669" t="s">
        <v>11</v>
      </c>
      <c r="J142" s="86">
        <v>314</v>
      </c>
      <c r="K142" s="219">
        <f t="shared" si="6"/>
        <v>6685.0599999999995</v>
      </c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  <c r="AA142" s="209"/>
      <c r="AB142" s="209"/>
      <c r="AC142" s="209"/>
      <c r="AD142" s="209"/>
    </row>
    <row r="143" spans="1:30" s="147" customFormat="1" x14ac:dyDescent="0.15">
      <c r="A143" s="902">
        <v>431</v>
      </c>
      <c r="B143" s="176" t="s">
        <v>832</v>
      </c>
      <c r="C143" s="232">
        <v>12.5</v>
      </c>
      <c r="D143" s="218">
        <v>1</v>
      </c>
      <c r="E143" s="189">
        <f t="shared" si="5"/>
        <v>12.5</v>
      </c>
      <c r="F143" s="168" t="s">
        <v>775</v>
      </c>
      <c r="G143" s="176"/>
      <c r="H143" s="922" t="s">
        <v>3</v>
      </c>
      <c r="I143" s="669" t="s">
        <v>11</v>
      </c>
      <c r="J143" s="86">
        <v>314</v>
      </c>
      <c r="K143" s="219">
        <f t="shared" si="6"/>
        <v>3925</v>
      </c>
      <c r="L143" s="209"/>
      <c r="M143" s="209"/>
      <c r="N143" s="209"/>
      <c r="O143" s="209"/>
      <c r="P143" s="209"/>
      <c r="Q143" s="209"/>
      <c r="R143" s="209"/>
      <c r="S143" s="209"/>
      <c r="T143" s="209"/>
      <c r="U143" s="209"/>
      <c r="V143" s="209"/>
      <c r="W143" s="209"/>
      <c r="X143" s="209"/>
      <c r="Y143" s="209"/>
      <c r="Z143" s="209"/>
      <c r="AA143" s="209"/>
      <c r="AB143" s="209"/>
      <c r="AC143" s="209"/>
      <c r="AD143" s="209"/>
    </row>
    <row r="144" spans="1:30" s="147" customFormat="1" x14ac:dyDescent="0.15">
      <c r="A144" s="902">
        <v>432</v>
      </c>
      <c r="B144" s="176" t="s">
        <v>833</v>
      </c>
      <c r="C144" s="232">
        <v>8.25</v>
      </c>
      <c r="D144" s="218">
        <v>3</v>
      </c>
      <c r="E144" s="189">
        <f t="shared" si="5"/>
        <v>24.75</v>
      </c>
      <c r="F144" s="168" t="s">
        <v>775</v>
      </c>
      <c r="G144" s="176"/>
      <c r="H144" s="922" t="s">
        <v>3</v>
      </c>
      <c r="I144" s="669" t="s">
        <v>7</v>
      </c>
      <c r="J144" s="86">
        <v>104</v>
      </c>
      <c r="K144" s="219">
        <f t="shared" si="6"/>
        <v>2574</v>
      </c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  <c r="W144" s="209"/>
      <c r="X144" s="209"/>
      <c r="Y144" s="209"/>
      <c r="Z144" s="209"/>
      <c r="AA144" s="209"/>
      <c r="AB144" s="209"/>
      <c r="AC144" s="209"/>
      <c r="AD144" s="209"/>
    </row>
    <row r="145" spans="1:31" s="147" customFormat="1" x14ac:dyDescent="0.15">
      <c r="A145" s="902" t="s">
        <v>834</v>
      </c>
      <c r="B145" s="176" t="s">
        <v>835</v>
      </c>
      <c r="C145" s="232">
        <v>6.16</v>
      </c>
      <c r="D145" s="218">
        <v>1</v>
      </c>
      <c r="E145" s="189">
        <f t="shared" si="5"/>
        <v>6.16</v>
      </c>
      <c r="F145" s="168" t="s">
        <v>775</v>
      </c>
      <c r="G145" s="176"/>
      <c r="H145" s="922" t="s">
        <v>3</v>
      </c>
      <c r="I145" s="669" t="s">
        <v>11</v>
      </c>
      <c r="J145" s="86">
        <v>314</v>
      </c>
      <c r="K145" s="219">
        <f t="shared" si="6"/>
        <v>1934.24</v>
      </c>
      <c r="L145" s="209"/>
      <c r="M145" s="209"/>
      <c r="N145" s="209"/>
      <c r="O145" s="209"/>
      <c r="P145" s="209"/>
      <c r="Q145" s="209"/>
      <c r="R145" s="209"/>
      <c r="S145" s="209"/>
      <c r="T145" s="209"/>
      <c r="U145" s="209"/>
      <c r="V145" s="209"/>
      <c r="W145" s="209"/>
      <c r="X145" s="209"/>
      <c r="Y145" s="209"/>
      <c r="Z145" s="209"/>
      <c r="AA145" s="209"/>
      <c r="AB145" s="209"/>
      <c r="AC145" s="209"/>
      <c r="AD145" s="209"/>
    </row>
    <row r="146" spans="1:31" s="147" customFormat="1" x14ac:dyDescent="0.15">
      <c r="A146" s="902">
        <v>433</v>
      </c>
      <c r="B146" s="176" t="s">
        <v>396</v>
      </c>
      <c r="C146" s="232">
        <v>55.65</v>
      </c>
      <c r="D146" s="218">
        <v>1</v>
      </c>
      <c r="E146" s="189">
        <f t="shared" si="5"/>
        <v>55.65</v>
      </c>
      <c r="F146" s="168" t="s">
        <v>775</v>
      </c>
      <c r="G146" s="176"/>
      <c r="H146" s="922" t="s">
        <v>3</v>
      </c>
      <c r="I146" s="669" t="s">
        <v>11</v>
      </c>
      <c r="J146" s="86">
        <v>314</v>
      </c>
      <c r="K146" s="176">
        <f t="shared" si="6"/>
        <v>17474.099999999999</v>
      </c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</row>
    <row r="147" spans="1:31" s="147" customFormat="1" x14ac:dyDescent="0.15">
      <c r="A147" s="902">
        <v>434</v>
      </c>
      <c r="B147" s="176" t="s">
        <v>836</v>
      </c>
      <c r="C147" s="232">
        <v>4.5</v>
      </c>
      <c r="D147" s="218">
        <v>1</v>
      </c>
      <c r="E147" s="189">
        <f t="shared" si="5"/>
        <v>4.5</v>
      </c>
      <c r="F147" s="168" t="s">
        <v>775</v>
      </c>
      <c r="G147" s="176"/>
      <c r="H147" s="922" t="s">
        <v>3</v>
      </c>
      <c r="I147" s="669" t="s">
        <v>7</v>
      </c>
      <c r="J147" s="86">
        <v>104</v>
      </c>
      <c r="K147" s="219">
        <f t="shared" si="6"/>
        <v>468</v>
      </c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209"/>
      <c r="AD147" s="209"/>
    </row>
    <row r="148" spans="1:31" s="147" customFormat="1" x14ac:dyDescent="0.15">
      <c r="A148" s="902">
        <v>435</v>
      </c>
      <c r="B148" s="176" t="s">
        <v>837</v>
      </c>
      <c r="C148" s="232">
        <v>7.63</v>
      </c>
      <c r="D148" s="218">
        <v>1</v>
      </c>
      <c r="E148" s="189">
        <f t="shared" si="5"/>
        <v>7.63</v>
      </c>
      <c r="F148" s="168" t="s">
        <v>775</v>
      </c>
      <c r="G148" s="176"/>
      <c r="H148" s="922" t="s">
        <v>3</v>
      </c>
      <c r="I148" s="669" t="s">
        <v>11</v>
      </c>
      <c r="J148" s="86">
        <v>314</v>
      </c>
      <c r="K148" s="219">
        <f t="shared" si="6"/>
        <v>2395.8200000000002</v>
      </c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</row>
    <row r="149" spans="1:31" s="147" customFormat="1" x14ac:dyDescent="0.15">
      <c r="A149" s="902">
        <v>436</v>
      </c>
      <c r="B149" s="176" t="s">
        <v>351</v>
      </c>
      <c r="C149" s="232">
        <v>16.03</v>
      </c>
      <c r="D149" s="218">
        <v>1</v>
      </c>
      <c r="E149" s="189">
        <f t="shared" si="5"/>
        <v>16.03</v>
      </c>
      <c r="F149" s="168" t="s">
        <v>838</v>
      </c>
      <c r="G149" s="176"/>
      <c r="H149" s="922" t="s">
        <v>3</v>
      </c>
      <c r="I149" s="669" t="s">
        <v>11</v>
      </c>
      <c r="J149" s="86">
        <v>314</v>
      </c>
      <c r="K149" s="219">
        <f t="shared" si="6"/>
        <v>5033.42</v>
      </c>
      <c r="L149" s="209"/>
      <c r="M149" s="209"/>
      <c r="N149" s="209"/>
      <c r="O149" s="209"/>
      <c r="P149" s="209"/>
      <c r="Q149" s="209"/>
      <c r="R149" s="209"/>
      <c r="S149" s="209"/>
      <c r="T149" s="209"/>
      <c r="U149" s="209"/>
      <c r="V149" s="209"/>
      <c r="W149" s="209"/>
      <c r="X149" s="209"/>
      <c r="Y149" s="209"/>
      <c r="Z149" s="209"/>
      <c r="AA149" s="209"/>
      <c r="AB149" s="209"/>
      <c r="AC149" s="209"/>
      <c r="AD149" s="209"/>
    </row>
    <row r="150" spans="1:31" s="147" customFormat="1" x14ac:dyDescent="0.15">
      <c r="A150" s="902">
        <v>437</v>
      </c>
      <c r="B150" s="176" t="s">
        <v>397</v>
      </c>
      <c r="C150" s="232">
        <v>26.52</v>
      </c>
      <c r="D150" s="218">
        <v>1</v>
      </c>
      <c r="E150" s="189">
        <f t="shared" si="5"/>
        <v>26.52</v>
      </c>
      <c r="F150" s="168" t="s">
        <v>838</v>
      </c>
      <c r="G150" s="176"/>
      <c r="H150" s="922" t="s">
        <v>3</v>
      </c>
      <c r="I150" s="669" t="s">
        <v>11</v>
      </c>
      <c r="J150" s="86">
        <v>314</v>
      </c>
      <c r="K150" s="219">
        <f t="shared" si="6"/>
        <v>8327.2800000000007</v>
      </c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09"/>
    </row>
    <row r="151" spans="1:31" s="147" customFormat="1" hidden="1" x14ac:dyDescent="0.15">
      <c r="A151" s="902">
        <v>438</v>
      </c>
      <c r="B151" s="176" t="s">
        <v>79</v>
      </c>
      <c r="C151" s="232">
        <v>3.8</v>
      </c>
      <c r="D151" s="218">
        <v>1</v>
      </c>
      <c r="E151" s="189">
        <f t="shared" si="5"/>
        <v>3.8</v>
      </c>
      <c r="F151" s="168" t="s">
        <v>775</v>
      </c>
      <c r="G151" s="176"/>
      <c r="H151" s="922"/>
      <c r="I151" s="669"/>
      <c r="J151" s="86"/>
      <c r="K151" s="176">
        <f t="shared" si="6"/>
        <v>0</v>
      </c>
      <c r="L151" s="209"/>
      <c r="M151" s="209"/>
      <c r="N151" s="209"/>
      <c r="O151" s="209"/>
      <c r="P151" s="209"/>
      <c r="Q151" s="209"/>
      <c r="R151" s="209"/>
      <c r="S151" s="209"/>
      <c r="T151" s="209"/>
      <c r="U151" s="209"/>
      <c r="V151" s="209"/>
      <c r="W151" s="209"/>
      <c r="X151" s="209"/>
      <c r="Y151" s="209"/>
      <c r="Z151" s="209"/>
      <c r="AA151" s="209"/>
      <c r="AB151" s="209"/>
      <c r="AC151" s="209"/>
      <c r="AD151" s="209"/>
    </row>
    <row r="152" spans="1:31" s="147" customFormat="1" hidden="1" x14ac:dyDescent="0.15">
      <c r="A152" s="902"/>
      <c r="B152" s="176" t="s">
        <v>839</v>
      </c>
      <c r="C152" s="232">
        <f>SUM(0.8*1.6+5*3.8-0.8*0.6+3.6*1.3)</f>
        <v>24.48</v>
      </c>
      <c r="D152" s="218"/>
      <c r="E152" s="189"/>
      <c r="F152" s="168"/>
      <c r="G152" s="176"/>
      <c r="H152" s="142"/>
      <c r="I152" s="86"/>
      <c r="J152" s="86"/>
      <c r="K152" s="176">
        <f t="shared" si="6"/>
        <v>0</v>
      </c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  <c r="Z152" s="209"/>
      <c r="AA152" s="209"/>
      <c r="AB152" s="209"/>
      <c r="AC152" s="209"/>
      <c r="AD152" s="209"/>
    </row>
    <row r="153" spans="1:31" s="147" customFormat="1" hidden="1" x14ac:dyDescent="0.15">
      <c r="A153" s="902"/>
      <c r="B153" s="176" t="s">
        <v>840</v>
      </c>
      <c r="C153" s="232">
        <f>SUM(0.8*2.3)</f>
        <v>1.8399999999999999</v>
      </c>
      <c r="D153" s="218"/>
      <c r="E153" s="189"/>
      <c r="F153" s="168"/>
      <c r="G153" s="176"/>
      <c r="H153" s="142"/>
      <c r="I153" s="86"/>
      <c r="J153" s="86"/>
      <c r="K153" s="176">
        <f t="shared" si="6"/>
        <v>0</v>
      </c>
      <c r="L153" s="209"/>
      <c r="M153" s="209"/>
      <c r="N153" s="209"/>
      <c r="O153" s="209"/>
      <c r="P153" s="209"/>
      <c r="Q153" s="209"/>
      <c r="R153" s="209"/>
      <c r="S153" s="209"/>
      <c r="T153" s="209"/>
      <c r="U153" s="209"/>
      <c r="V153" s="209"/>
      <c r="W153" s="209"/>
      <c r="X153" s="209"/>
      <c r="Y153" s="209"/>
      <c r="Z153" s="209"/>
      <c r="AA153" s="209"/>
      <c r="AB153" s="209"/>
      <c r="AC153" s="209"/>
      <c r="AD153" s="209"/>
    </row>
    <row r="154" spans="1:31" s="147" customFormat="1" hidden="1" x14ac:dyDescent="0.15">
      <c r="A154" s="902"/>
      <c r="B154" s="176" t="s">
        <v>841</v>
      </c>
      <c r="C154" s="232">
        <f>SUM(0.8*1.6)</f>
        <v>1.2800000000000002</v>
      </c>
      <c r="D154" s="218"/>
      <c r="E154" s="189"/>
      <c r="F154" s="168"/>
      <c r="G154" s="176"/>
      <c r="H154" s="142"/>
      <c r="I154" s="86"/>
      <c r="J154" s="86"/>
      <c r="K154" s="176">
        <f t="shared" si="6"/>
        <v>0</v>
      </c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  <c r="V154" s="209"/>
      <c r="W154" s="209"/>
      <c r="X154" s="209"/>
      <c r="Y154" s="209"/>
      <c r="Z154" s="209"/>
      <c r="AA154" s="209"/>
      <c r="AB154" s="209"/>
      <c r="AC154" s="209"/>
      <c r="AD154" s="209"/>
    </row>
    <row r="155" spans="1:31" s="147" customFormat="1" hidden="1" x14ac:dyDescent="0.15">
      <c r="A155" s="902"/>
      <c r="B155" s="176" t="s">
        <v>401</v>
      </c>
      <c r="C155" s="232">
        <f>SUM(4.7*1.2)</f>
        <v>5.64</v>
      </c>
      <c r="D155" s="218"/>
      <c r="E155" s="189"/>
      <c r="F155" s="168"/>
      <c r="G155" s="176"/>
      <c r="H155" s="142"/>
      <c r="I155" s="86"/>
      <c r="J155" s="86"/>
      <c r="K155" s="176">
        <f t="shared" si="6"/>
        <v>0</v>
      </c>
      <c r="L155" s="209"/>
      <c r="M155" s="209"/>
      <c r="N155" s="209"/>
      <c r="O155" s="209"/>
      <c r="P155" s="209"/>
      <c r="Q155" s="209"/>
      <c r="R155" s="209"/>
      <c r="S155" s="209"/>
      <c r="T155" s="209"/>
      <c r="U155" s="209"/>
      <c r="V155" s="209"/>
      <c r="W155" s="209"/>
      <c r="X155" s="209"/>
      <c r="Y155" s="209"/>
      <c r="Z155" s="209"/>
      <c r="AA155" s="209"/>
      <c r="AB155" s="209"/>
      <c r="AC155" s="209"/>
      <c r="AD155" s="209"/>
    </row>
    <row r="156" spans="1:31" s="147" customFormat="1" x14ac:dyDescent="0.15">
      <c r="A156" s="902"/>
      <c r="B156" s="176"/>
      <c r="C156" s="232"/>
      <c r="D156" s="218"/>
      <c r="E156" s="189"/>
      <c r="F156" s="168"/>
      <c r="G156" s="176"/>
      <c r="H156" s="142"/>
      <c r="I156" s="86"/>
      <c r="J156" s="86"/>
      <c r="K156" s="176"/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  <c r="W156" s="209"/>
      <c r="X156" s="209"/>
      <c r="Y156" s="209"/>
      <c r="Z156" s="209"/>
      <c r="AA156" s="209"/>
      <c r="AB156" s="209"/>
      <c r="AC156" s="209"/>
      <c r="AD156" s="209"/>
    </row>
    <row r="157" spans="1:31" s="147" customFormat="1" x14ac:dyDescent="0.15">
      <c r="A157" s="902" t="s">
        <v>33</v>
      </c>
      <c r="B157" s="176"/>
      <c r="C157" s="232"/>
      <c r="D157" s="218">
        <v>40</v>
      </c>
      <c r="E157" s="189">
        <f>SUM(E110:E150)</f>
        <v>778.9799999999999</v>
      </c>
      <c r="F157" s="168"/>
      <c r="G157" s="176"/>
      <c r="H157" s="142"/>
      <c r="I157" s="86"/>
      <c r="J157" s="86">
        <f>SUM(J110:J156)</f>
        <v>13859</v>
      </c>
      <c r="K157" s="219">
        <f>SUM(K110:K156)</f>
        <v>242827.95000000004</v>
      </c>
      <c r="L157" s="209"/>
      <c r="M157" s="209"/>
      <c r="N157" s="209"/>
      <c r="O157" s="209"/>
      <c r="P157" s="209"/>
      <c r="Q157" s="209"/>
      <c r="R157" s="209"/>
      <c r="S157" s="209"/>
      <c r="T157" s="209"/>
      <c r="U157" s="209"/>
      <c r="V157" s="209"/>
      <c r="W157" s="209"/>
      <c r="X157" s="209"/>
      <c r="Y157" s="209"/>
      <c r="Z157" s="209"/>
      <c r="AA157" s="209"/>
      <c r="AB157" s="209"/>
      <c r="AC157" s="209"/>
      <c r="AD157" s="209"/>
      <c r="AE157" s="339"/>
    </row>
    <row r="158" spans="1:31" s="147" customFormat="1" x14ac:dyDescent="0.15">
      <c r="A158" s="217" t="s">
        <v>842</v>
      </c>
      <c r="B158" s="176"/>
      <c r="C158" s="232"/>
      <c r="D158" s="218"/>
      <c r="E158" s="189"/>
      <c r="F158" s="168"/>
      <c r="G158" s="176"/>
      <c r="H158" s="142"/>
      <c r="I158" s="86"/>
      <c r="J158" s="86"/>
      <c r="K158" s="176"/>
      <c r="L158" s="209"/>
      <c r="M158" s="209"/>
      <c r="N158" s="209"/>
      <c r="O158" s="209"/>
      <c r="P158" s="209"/>
      <c r="Q158" s="209"/>
      <c r="R158" s="209"/>
      <c r="S158" s="209"/>
      <c r="T158" s="209"/>
      <c r="U158" s="209"/>
      <c r="V158" s="209"/>
      <c r="W158" s="209"/>
      <c r="X158" s="209"/>
      <c r="Y158" s="209"/>
      <c r="Z158" s="209"/>
      <c r="AA158" s="209"/>
      <c r="AB158" s="209"/>
      <c r="AC158" s="209"/>
      <c r="AD158" s="209"/>
    </row>
    <row r="159" spans="1:31" s="147" customFormat="1" hidden="1" x14ac:dyDescent="0.15">
      <c r="A159" s="902">
        <v>501</v>
      </c>
      <c r="B159" s="176" t="s">
        <v>843</v>
      </c>
      <c r="C159" s="232">
        <v>125.86</v>
      </c>
      <c r="D159" s="218"/>
      <c r="E159" s="189"/>
      <c r="F159" s="168"/>
      <c r="G159" s="176"/>
      <c r="H159" s="142"/>
      <c r="I159" s="86"/>
      <c r="J159" s="86"/>
      <c r="K159" s="176"/>
      <c r="L159" s="209"/>
      <c r="M159" s="209"/>
      <c r="N159" s="209"/>
      <c r="O159" s="209"/>
      <c r="P159" s="209"/>
      <c r="Q159" s="209"/>
      <c r="R159" s="209"/>
      <c r="S159" s="209"/>
      <c r="T159" s="209"/>
      <c r="U159" s="209"/>
      <c r="V159" s="209"/>
      <c r="W159" s="209"/>
      <c r="X159" s="209"/>
      <c r="Y159" s="209"/>
      <c r="Z159" s="209"/>
      <c r="AA159" s="209"/>
      <c r="AB159" s="209"/>
      <c r="AC159" s="209"/>
      <c r="AD159" s="209"/>
    </row>
    <row r="160" spans="1:31" s="147" customFormat="1" hidden="1" x14ac:dyDescent="0.15">
      <c r="A160" s="902"/>
      <c r="B160" s="176" t="s">
        <v>844</v>
      </c>
      <c r="C160" s="232">
        <f>SUM(5.2*1.6)</f>
        <v>8.32</v>
      </c>
      <c r="D160" s="218"/>
      <c r="E160" s="189"/>
      <c r="F160" s="168"/>
      <c r="G160" s="176"/>
      <c r="H160" s="142"/>
      <c r="I160" s="86"/>
      <c r="J160" s="86"/>
      <c r="K160" s="176"/>
      <c r="L160" s="209"/>
      <c r="M160" s="209"/>
      <c r="N160" s="209"/>
      <c r="O160" s="209"/>
      <c r="P160" s="209"/>
      <c r="Q160" s="209"/>
      <c r="R160" s="209"/>
      <c r="S160" s="209"/>
      <c r="T160" s="209"/>
      <c r="U160" s="209"/>
      <c r="V160" s="209"/>
      <c r="W160" s="209"/>
      <c r="X160" s="209"/>
      <c r="Y160" s="209"/>
      <c r="Z160" s="209"/>
      <c r="AA160" s="209"/>
      <c r="AB160" s="209"/>
      <c r="AC160" s="209"/>
      <c r="AD160" s="209"/>
    </row>
    <row r="161" spans="1:30" s="147" customFormat="1" x14ac:dyDescent="0.15">
      <c r="A161" s="902">
        <v>502</v>
      </c>
      <c r="B161" s="176" t="s">
        <v>842</v>
      </c>
      <c r="C161" s="232">
        <v>85.25</v>
      </c>
      <c r="D161" s="218">
        <v>1</v>
      </c>
      <c r="E161" s="189">
        <f t="shared" ref="E161:E225" si="7">SUM(C161*D161)</f>
        <v>85.25</v>
      </c>
      <c r="F161" s="168" t="s">
        <v>775</v>
      </c>
      <c r="G161" s="176"/>
      <c r="H161" s="922" t="s">
        <v>3</v>
      </c>
      <c r="I161" s="669" t="s">
        <v>7</v>
      </c>
      <c r="J161" s="86">
        <v>104</v>
      </c>
      <c r="K161" s="219">
        <f t="shared" ref="K161:K187" si="8">J161*E161</f>
        <v>8866</v>
      </c>
      <c r="L161" s="209"/>
      <c r="M161" s="209"/>
      <c r="N161" s="209"/>
      <c r="O161" s="209"/>
      <c r="P161" s="209"/>
      <c r="Q161" s="209"/>
      <c r="R161" s="209"/>
      <c r="S161" s="209"/>
      <c r="T161" s="209"/>
      <c r="U161" s="209"/>
      <c r="V161" s="209"/>
      <c r="W161" s="209"/>
      <c r="X161" s="209"/>
      <c r="Y161" s="209"/>
      <c r="Z161" s="209"/>
      <c r="AA161" s="209"/>
      <c r="AB161" s="209"/>
      <c r="AC161" s="209"/>
      <c r="AD161" s="209"/>
    </row>
    <row r="162" spans="1:30" s="147" customFormat="1" x14ac:dyDescent="0.15">
      <c r="A162" s="902">
        <v>503</v>
      </c>
      <c r="B162" s="176" t="s">
        <v>1103</v>
      </c>
      <c r="C162" s="232">
        <v>60.48</v>
      </c>
      <c r="D162" s="218">
        <v>1</v>
      </c>
      <c r="E162" s="189">
        <f t="shared" si="7"/>
        <v>60.48</v>
      </c>
      <c r="F162" s="168" t="s">
        <v>775</v>
      </c>
      <c r="G162" s="176"/>
      <c r="H162" s="922" t="s">
        <v>3</v>
      </c>
      <c r="I162" s="669" t="s">
        <v>7</v>
      </c>
      <c r="J162" s="86">
        <v>104</v>
      </c>
      <c r="K162" s="219">
        <f t="shared" si="8"/>
        <v>6289.92</v>
      </c>
      <c r="L162" s="209"/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  <c r="W162" s="209"/>
      <c r="X162" s="209"/>
      <c r="Y162" s="209"/>
      <c r="Z162" s="209"/>
      <c r="AA162" s="209"/>
      <c r="AB162" s="209"/>
      <c r="AC162" s="209"/>
      <c r="AD162" s="209"/>
    </row>
    <row r="163" spans="1:30" s="147" customFormat="1" x14ac:dyDescent="0.15">
      <c r="A163" s="902" t="s">
        <v>845</v>
      </c>
      <c r="B163" s="176" t="s">
        <v>603</v>
      </c>
      <c r="C163" s="232">
        <v>13.37</v>
      </c>
      <c r="D163" s="218">
        <v>1</v>
      </c>
      <c r="E163" s="189">
        <f t="shared" si="7"/>
        <v>13.37</v>
      </c>
      <c r="F163" s="168" t="s">
        <v>775</v>
      </c>
      <c r="G163" s="176"/>
      <c r="H163" s="922" t="s">
        <v>3</v>
      </c>
      <c r="I163" s="669" t="s">
        <v>7</v>
      </c>
      <c r="J163" s="86">
        <v>104</v>
      </c>
      <c r="K163" s="219">
        <f t="shared" si="8"/>
        <v>1390.48</v>
      </c>
      <c r="L163" s="209"/>
      <c r="M163" s="209"/>
      <c r="N163" s="209"/>
      <c r="O163" s="209"/>
      <c r="P163" s="209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09"/>
    </row>
    <row r="164" spans="1:30" s="147" customFormat="1" x14ac:dyDescent="0.15">
      <c r="A164" s="902">
        <v>504</v>
      </c>
      <c r="B164" s="176" t="s">
        <v>846</v>
      </c>
      <c r="C164" s="232">
        <v>40.89</v>
      </c>
      <c r="D164" s="218">
        <v>1</v>
      </c>
      <c r="E164" s="189">
        <f t="shared" si="7"/>
        <v>40.89</v>
      </c>
      <c r="F164" s="168" t="s">
        <v>775</v>
      </c>
      <c r="G164" s="176"/>
      <c r="H164" s="922" t="s">
        <v>3</v>
      </c>
      <c r="I164" s="669" t="s">
        <v>7</v>
      </c>
      <c r="J164" s="86">
        <v>104</v>
      </c>
      <c r="K164" s="219">
        <f t="shared" si="8"/>
        <v>4252.5600000000004</v>
      </c>
      <c r="L164" s="209"/>
      <c r="M164" s="209"/>
      <c r="N164" s="209"/>
      <c r="O164" s="209"/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  <c r="Z164" s="209"/>
      <c r="AA164" s="209"/>
      <c r="AB164" s="209"/>
      <c r="AC164" s="209"/>
      <c r="AD164" s="209"/>
    </row>
    <row r="165" spans="1:30" s="147" customFormat="1" x14ac:dyDescent="0.15">
      <c r="A165" s="902">
        <v>505</v>
      </c>
      <c r="B165" s="176" t="s">
        <v>847</v>
      </c>
      <c r="C165" s="232">
        <v>9.19</v>
      </c>
      <c r="D165" s="218">
        <v>1</v>
      </c>
      <c r="E165" s="189">
        <f t="shared" si="7"/>
        <v>9.19</v>
      </c>
      <c r="F165" s="168" t="s">
        <v>775</v>
      </c>
      <c r="G165" s="176"/>
      <c r="H165" s="922" t="s">
        <v>3</v>
      </c>
      <c r="I165" s="669" t="s">
        <v>7</v>
      </c>
      <c r="J165" s="86">
        <v>104</v>
      </c>
      <c r="K165" s="219">
        <f t="shared" si="8"/>
        <v>955.76</v>
      </c>
      <c r="L165" s="209"/>
      <c r="M165" s="209"/>
      <c r="N165" s="209"/>
      <c r="O165" s="209"/>
      <c r="P165" s="209"/>
      <c r="Q165" s="209"/>
      <c r="R165" s="209"/>
      <c r="S165" s="209"/>
      <c r="T165" s="209"/>
      <c r="U165" s="209"/>
      <c r="V165" s="209"/>
      <c r="W165" s="209"/>
      <c r="X165" s="209"/>
      <c r="Y165" s="209"/>
      <c r="Z165" s="209"/>
      <c r="AA165" s="209"/>
      <c r="AB165" s="209"/>
      <c r="AC165" s="209"/>
      <c r="AD165" s="209"/>
    </row>
    <row r="166" spans="1:30" s="147" customFormat="1" x14ac:dyDescent="0.15">
      <c r="A166" s="902" t="s">
        <v>848</v>
      </c>
      <c r="B166" s="176" t="s">
        <v>849</v>
      </c>
      <c r="C166" s="232">
        <v>12.52</v>
      </c>
      <c r="D166" s="218">
        <v>1</v>
      </c>
      <c r="E166" s="189">
        <f t="shared" si="7"/>
        <v>12.52</v>
      </c>
      <c r="F166" s="168" t="s">
        <v>775</v>
      </c>
      <c r="G166" s="176"/>
      <c r="H166" s="922" t="s">
        <v>3</v>
      </c>
      <c r="I166" s="669" t="s">
        <v>7</v>
      </c>
      <c r="J166" s="86">
        <v>104</v>
      </c>
      <c r="K166" s="219">
        <f t="shared" si="8"/>
        <v>1302.08</v>
      </c>
      <c r="L166" s="209"/>
      <c r="M166" s="209"/>
      <c r="N166" s="209"/>
      <c r="O166" s="209"/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  <c r="Z166" s="209"/>
      <c r="AA166" s="209"/>
      <c r="AB166" s="209"/>
      <c r="AC166" s="209"/>
      <c r="AD166" s="209"/>
    </row>
    <row r="167" spans="1:30" s="147" customFormat="1" x14ac:dyDescent="0.15">
      <c r="A167" s="902">
        <v>506</v>
      </c>
      <c r="B167" s="176" t="s">
        <v>405</v>
      </c>
      <c r="C167" s="232">
        <v>12.24</v>
      </c>
      <c r="D167" s="218">
        <v>1</v>
      </c>
      <c r="E167" s="189">
        <f t="shared" si="7"/>
        <v>12.24</v>
      </c>
      <c r="F167" s="168" t="s">
        <v>775</v>
      </c>
      <c r="G167" s="176"/>
      <c r="H167" s="922" t="s">
        <v>3</v>
      </c>
      <c r="I167" s="669" t="s">
        <v>7</v>
      </c>
      <c r="J167" s="86">
        <v>104</v>
      </c>
      <c r="K167" s="219">
        <f t="shared" si="8"/>
        <v>1272.96</v>
      </c>
      <c r="L167" s="209"/>
      <c r="M167" s="209"/>
      <c r="N167" s="209"/>
      <c r="O167" s="209"/>
      <c r="P167" s="209"/>
      <c r="Q167" s="209"/>
      <c r="R167" s="209"/>
      <c r="S167" s="209"/>
      <c r="T167" s="209"/>
      <c r="U167" s="209"/>
      <c r="V167" s="209"/>
      <c r="W167" s="209"/>
      <c r="X167" s="209"/>
      <c r="Y167" s="209"/>
      <c r="Z167" s="209"/>
      <c r="AA167" s="209"/>
      <c r="AB167" s="209"/>
      <c r="AC167" s="209"/>
      <c r="AD167" s="209"/>
    </row>
    <row r="168" spans="1:30" s="147" customFormat="1" x14ac:dyDescent="0.15">
      <c r="A168" s="902">
        <v>507</v>
      </c>
      <c r="B168" s="176" t="s">
        <v>850</v>
      </c>
      <c r="C168" s="232">
        <v>5.0999999999999996</v>
      </c>
      <c r="D168" s="218">
        <v>1</v>
      </c>
      <c r="E168" s="189">
        <f t="shared" si="7"/>
        <v>5.0999999999999996</v>
      </c>
      <c r="F168" s="168" t="s">
        <v>775</v>
      </c>
      <c r="G168" s="176"/>
      <c r="H168" s="142" t="s">
        <v>3</v>
      </c>
      <c r="I168" s="669" t="s">
        <v>11</v>
      </c>
      <c r="J168" s="86">
        <v>314</v>
      </c>
      <c r="K168" s="219">
        <f t="shared" si="8"/>
        <v>1601.3999999999999</v>
      </c>
      <c r="L168" s="209"/>
      <c r="M168" s="209"/>
      <c r="N168" s="209"/>
      <c r="O168" s="209"/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  <c r="AA168" s="209"/>
      <c r="AB168" s="209"/>
      <c r="AC168" s="209"/>
      <c r="AD168" s="209"/>
    </row>
    <row r="169" spans="1:30" s="147" customFormat="1" hidden="1" x14ac:dyDescent="0.15">
      <c r="A169" s="902">
        <v>508</v>
      </c>
      <c r="B169" s="176" t="s">
        <v>851</v>
      </c>
      <c r="C169" s="232">
        <v>8.1300000000000008</v>
      </c>
      <c r="D169" s="218"/>
      <c r="E169" s="189"/>
      <c r="F169" s="168" t="s">
        <v>775</v>
      </c>
      <c r="G169" s="176"/>
      <c r="H169" s="922"/>
      <c r="I169" s="669"/>
      <c r="J169" s="86"/>
      <c r="K169" s="219">
        <f t="shared" si="8"/>
        <v>0</v>
      </c>
      <c r="L169" s="209"/>
      <c r="M169" s="209"/>
      <c r="N169" s="209"/>
      <c r="O169" s="209"/>
      <c r="P169" s="209"/>
      <c r="Q169" s="209"/>
      <c r="R169" s="209"/>
      <c r="S169" s="209"/>
      <c r="T169" s="209"/>
      <c r="U169" s="209"/>
      <c r="V169" s="209"/>
      <c r="W169" s="209"/>
      <c r="X169" s="209"/>
      <c r="Y169" s="209"/>
      <c r="Z169" s="209"/>
      <c r="AA169" s="209"/>
      <c r="AB169" s="209"/>
      <c r="AC169" s="209"/>
      <c r="AD169" s="209"/>
    </row>
    <row r="170" spans="1:30" s="147" customFormat="1" x14ac:dyDescent="0.15">
      <c r="A170" s="902">
        <v>509</v>
      </c>
      <c r="B170" s="176" t="s">
        <v>852</v>
      </c>
      <c r="C170" s="232">
        <v>9.19</v>
      </c>
      <c r="D170" s="218">
        <v>1</v>
      </c>
      <c r="E170" s="189">
        <f t="shared" si="7"/>
        <v>9.19</v>
      </c>
      <c r="F170" s="168" t="s">
        <v>775</v>
      </c>
      <c r="G170" s="176"/>
      <c r="H170" s="922" t="s">
        <v>3</v>
      </c>
      <c r="I170" s="669" t="s">
        <v>7</v>
      </c>
      <c r="J170" s="86">
        <v>104</v>
      </c>
      <c r="K170" s="219">
        <f t="shared" si="8"/>
        <v>955.76</v>
      </c>
      <c r="L170" s="209"/>
      <c r="M170" s="209"/>
      <c r="N170" s="209"/>
      <c r="O170" s="209"/>
      <c r="P170" s="209"/>
      <c r="Q170" s="209"/>
      <c r="R170" s="209"/>
      <c r="S170" s="209"/>
      <c r="T170" s="209"/>
      <c r="U170" s="209"/>
      <c r="V170" s="209"/>
      <c r="W170" s="209"/>
      <c r="X170" s="209"/>
      <c r="Y170" s="209"/>
      <c r="Z170" s="209"/>
      <c r="AA170" s="209"/>
      <c r="AB170" s="209"/>
      <c r="AC170" s="209"/>
      <c r="AD170" s="209"/>
    </row>
    <row r="171" spans="1:30" s="147" customFormat="1" x14ac:dyDescent="0.15">
      <c r="A171" s="902">
        <v>510</v>
      </c>
      <c r="B171" s="176" t="s">
        <v>853</v>
      </c>
      <c r="C171" s="232">
        <v>116.54</v>
      </c>
      <c r="D171" s="218">
        <v>1</v>
      </c>
      <c r="E171" s="189">
        <f t="shared" si="7"/>
        <v>116.54</v>
      </c>
      <c r="F171" s="168" t="s">
        <v>775</v>
      </c>
      <c r="G171" s="176"/>
      <c r="H171" s="922" t="s">
        <v>3</v>
      </c>
      <c r="I171" s="669" t="s">
        <v>7</v>
      </c>
      <c r="J171" s="86">
        <v>104</v>
      </c>
      <c r="K171" s="219">
        <f t="shared" si="8"/>
        <v>12120.16</v>
      </c>
      <c r="L171" s="209"/>
      <c r="M171" s="209"/>
      <c r="N171" s="209"/>
      <c r="O171" s="209"/>
      <c r="P171" s="209"/>
      <c r="Q171" s="209"/>
      <c r="R171" s="209"/>
      <c r="S171" s="209"/>
      <c r="T171" s="209"/>
      <c r="U171" s="209"/>
      <c r="V171" s="209"/>
      <c r="W171" s="209"/>
      <c r="X171" s="209"/>
      <c r="Y171" s="209"/>
      <c r="Z171" s="209"/>
      <c r="AA171" s="209"/>
      <c r="AB171" s="209"/>
      <c r="AC171" s="209"/>
      <c r="AD171" s="209"/>
    </row>
    <row r="172" spans="1:30" s="147" customFormat="1" x14ac:dyDescent="0.15">
      <c r="A172" s="902">
        <v>511</v>
      </c>
      <c r="B172" s="176" t="s">
        <v>854</v>
      </c>
      <c r="C172" s="232">
        <v>35.26</v>
      </c>
      <c r="D172" s="218">
        <v>1</v>
      </c>
      <c r="E172" s="189">
        <f t="shared" si="7"/>
        <v>35.26</v>
      </c>
      <c r="F172" s="168" t="s">
        <v>775</v>
      </c>
      <c r="G172" s="176"/>
      <c r="H172" s="922" t="s">
        <v>3</v>
      </c>
      <c r="I172" s="669" t="s">
        <v>7</v>
      </c>
      <c r="J172" s="86">
        <v>104</v>
      </c>
      <c r="K172" s="219">
        <f t="shared" si="8"/>
        <v>3667.04</v>
      </c>
      <c r="L172" s="209"/>
      <c r="M172" s="209"/>
      <c r="N172" s="209"/>
      <c r="O172" s="209"/>
      <c r="P172" s="209"/>
      <c r="Q172" s="209"/>
      <c r="R172" s="209"/>
      <c r="S172" s="209"/>
      <c r="T172" s="209"/>
      <c r="U172" s="209"/>
      <c r="V172" s="209"/>
      <c r="W172" s="209"/>
      <c r="X172" s="209"/>
      <c r="Y172" s="209"/>
      <c r="Z172" s="209"/>
      <c r="AA172" s="209"/>
      <c r="AB172" s="209"/>
      <c r="AC172" s="209"/>
      <c r="AD172" s="209"/>
    </row>
    <row r="173" spans="1:30" s="147" customFormat="1" x14ac:dyDescent="0.15">
      <c r="A173" s="902" t="s">
        <v>855</v>
      </c>
      <c r="B173" s="176" t="s">
        <v>603</v>
      </c>
      <c r="C173" s="232">
        <v>13.5</v>
      </c>
      <c r="D173" s="218">
        <v>1</v>
      </c>
      <c r="E173" s="189">
        <f t="shared" si="7"/>
        <v>13.5</v>
      </c>
      <c r="F173" s="168" t="s">
        <v>775</v>
      </c>
      <c r="G173" s="176"/>
      <c r="H173" s="922" t="s">
        <v>3</v>
      </c>
      <c r="I173" s="669" t="s">
        <v>7</v>
      </c>
      <c r="J173" s="86">
        <v>104</v>
      </c>
      <c r="K173" s="219">
        <f t="shared" si="8"/>
        <v>1404</v>
      </c>
      <c r="L173" s="209"/>
      <c r="M173" s="209"/>
      <c r="N173" s="209"/>
      <c r="O173" s="209"/>
      <c r="P173" s="209"/>
      <c r="Q173" s="209"/>
      <c r="R173" s="209"/>
      <c r="S173" s="209"/>
      <c r="T173" s="209"/>
      <c r="U173" s="209"/>
      <c r="V173" s="209"/>
      <c r="W173" s="209"/>
      <c r="X173" s="209"/>
      <c r="Y173" s="209"/>
      <c r="Z173" s="209"/>
      <c r="AA173" s="209"/>
      <c r="AB173" s="209"/>
      <c r="AC173" s="209"/>
      <c r="AD173" s="209"/>
    </row>
    <row r="174" spans="1:30" s="147" customFormat="1" x14ac:dyDescent="0.15">
      <c r="A174" s="902">
        <v>512</v>
      </c>
      <c r="B174" s="176" t="s">
        <v>856</v>
      </c>
      <c r="C174" s="232">
        <v>6</v>
      </c>
      <c r="D174" s="218">
        <v>1</v>
      </c>
      <c r="E174" s="189">
        <f t="shared" si="7"/>
        <v>6</v>
      </c>
      <c r="F174" s="168" t="s">
        <v>775</v>
      </c>
      <c r="G174" s="176"/>
      <c r="H174" s="922" t="s">
        <v>3</v>
      </c>
      <c r="I174" s="669" t="s">
        <v>7</v>
      </c>
      <c r="J174" s="86">
        <v>104</v>
      </c>
      <c r="K174" s="219">
        <f t="shared" si="8"/>
        <v>624</v>
      </c>
      <c r="L174" s="209"/>
      <c r="M174" s="209"/>
      <c r="N174" s="209"/>
      <c r="O174" s="209"/>
      <c r="P174" s="209"/>
      <c r="Q174" s="209"/>
      <c r="R174" s="209"/>
      <c r="S174" s="209"/>
      <c r="T174" s="209"/>
      <c r="U174" s="209"/>
      <c r="V174" s="209"/>
      <c r="W174" s="209"/>
      <c r="X174" s="209"/>
      <c r="Y174" s="209"/>
      <c r="Z174" s="209"/>
      <c r="AA174" s="209"/>
      <c r="AB174" s="209"/>
      <c r="AC174" s="209"/>
      <c r="AD174" s="209"/>
    </row>
    <row r="175" spans="1:30" s="147" customFormat="1" x14ac:dyDescent="0.15">
      <c r="A175" s="902">
        <v>513</v>
      </c>
      <c r="B175" s="176" t="s">
        <v>405</v>
      </c>
      <c r="C175" s="232">
        <v>7.5</v>
      </c>
      <c r="D175" s="218">
        <v>1</v>
      </c>
      <c r="E175" s="189">
        <f t="shared" si="7"/>
        <v>7.5</v>
      </c>
      <c r="F175" s="168" t="s">
        <v>775</v>
      </c>
      <c r="G175" s="176"/>
      <c r="H175" s="922" t="s">
        <v>3</v>
      </c>
      <c r="I175" s="669" t="s">
        <v>7</v>
      </c>
      <c r="J175" s="86">
        <v>104</v>
      </c>
      <c r="K175" s="219">
        <f t="shared" si="8"/>
        <v>780</v>
      </c>
      <c r="L175" s="209"/>
      <c r="M175" s="209"/>
      <c r="N175" s="209"/>
      <c r="O175" s="209"/>
      <c r="P175" s="209"/>
      <c r="Q175" s="209"/>
      <c r="R175" s="209"/>
      <c r="S175" s="209"/>
      <c r="T175" s="209"/>
      <c r="U175" s="209"/>
      <c r="V175" s="209"/>
      <c r="W175" s="209"/>
      <c r="X175" s="209"/>
      <c r="Y175" s="209"/>
      <c r="Z175" s="209"/>
      <c r="AA175" s="209"/>
      <c r="AB175" s="209"/>
      <c r="AC175" s="209"/>
      <c r="AD175" s="209"/>
    </row>
    <row r="176" spans="1:30" s="147" customFormat="1" x14ac:dyDescent="0.15">
      <c r="A176" s="902">
        <v>514</v>
      </c>
      <c r="B176" s="176" t="s">
        <v>408</v>
      </c>
      <c r="C176" s="232">
        <v>4.5</v>
      </c>
      <c r="D176" s="218">
        <v>1</v>
      </c>
      <c r="E176" s="189">
        <f t="shared" si="7"/>
        <v>4.5</v>
      </c>
      <c r="F176" s="168" t="s">
        <v>857</v>
      </c>
      <c r="G176" s="176"/>
      <c r="H176" s="922" t="s">
        <v>3</v>
      </c>
      <c r="I176" s="669" t="s">
        <v>7</v>
      </c>
      <c r="J176" s="86">
        <v>104</v>
      </c>
      <c r="K176" s="219">
        <f t="shared" si="8"/>
        <v>468</v>
      </c>
      <c r="L176" s="209"/>
      <c r="M176" s="209"/>
      <c r="N176" s="209"/>
      <c r="O176" s="209"/>
      <c r="P176" s="209"/>
      <c r="Q176" s="209"/>
      <c r="R176" s="209"/>
      <c r="S176" s="209"/>
      <c r="T176" s="209"/>
      <c r="U176" s="209"/>
      <c r="V176" s="209"/>
      <c r="W176" s="209"/>
      <c r="X176" s="209"/>
      <c r="Y176" s="209"/>
      <c r="Z176" s="209"/>
      <c r="AA176" s="209"/>
      <c r="AB176" s="209"/>
      <c r="AC176" s="209"/>
      <c r="AD176" s="209"/>
    </row>
    <row r="177" spans="1:30" s="147" customFormat="1" hidden="1" x14ac:dyDescent="0.15">
      <c r="A177" s="902">
        <v>515</v>
      </c>
      <c r="B177" s="176" t="s">
        <v>79</v>
      </c>
      <c r="C177" s="232">
        <v>1.4</v>
      </c>
      <c r="D177" s="218"/>
      <c r="E177" s="189"/>
      <c r="F177" s="168" t="s">
        <v>775</v>
      </c>
      <c r="G177" s="176"/>
      <c r="H177" s="922"/>
      <c r="I177" s="669"/>
      <c r="J177" s="86"/>
      <c r="K177" s="219">
        <f t="shared" si="8"/>
        <v>0</v>
      </c>
      <c r="L177" s="209"/>
      <c r="M177" s="209"/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209"/>
    </row>
    <row r="178" spans="1:30" s="147" customFormat="1" x14ac:dyDescent="0.15">
      <c r="A178" s="902">
        <v>516</v>
      </c>
      <c r="B178" s="176" t="s">
        <v>122</v>
      </c>
      <c r="C178" s="232">
        <v>1.43</v>
      </c>
      <c r="D178" s="218">
        <v>1</v>
      </c>
      <c r="E178" s="189">
        <f t="shared" si="7"/>
        <v>1.43</v>
      </c>
      <c r="F178" s="168" t="s">
        <v>858</v>
      </c>
      <c r="G178" s="176"/>
      <c r="H178" s="922" t="s">
        <v>3</v>
      </c>
      <c r="I178" s="669" t="s">
        <v>7</v>
      </c>
      <c r="J178" s="86">
        <v>104</v>
      </c>
      <c r="K178" s="219">
        <f t="shared" si="8"/>
        <v>148.72</v>
      </c>
      <c r="L178" s="209"/>
      <c r="M178" s="209"/>
      <c r="N178" s="209"/>
      <c r="O178" s="209"/>
      <c r="P178" s="209"/>
      <c r="Q178" s="209"/>
      <c r="R178" s="209"/>
      <c r="S178" s="209"/>
      <c r="T178" s="209"/>
      <c r="U178" s="209"/>
      <c r="V178" s="209"/>
      <c r="W178" s="209"/>
      <c r="X178" s="209"/>
      <c r="Y178" s="209"/>
      <c r="Z178" s="209"/>
      <c r="AA178" s="209"/>
      <c r="AB178" s="209"/>
      <c r="AC178" s="209"/>
      <c r="AD178" s="209"/>
    </row>
    <row r="179" spans="1:30" s="147" customFormat="1" x14ac:dyDescent="0.15">
      <c r="A179" s="902">
        <v>517</v>
      </c>
      <c r="B179" s="176" t="s">
        <v>859</v>
      </c>
      <c r="C179" s="232">
        <v>1.81</v>
      </c>
      <c r="D179" s="218">
        <v>1</v>
      </c>
      <c r="E179" s="189">
        <f t="shared" si="7"/>
        <v>1.81</v>
      </c>
      <c r="F179" s="168"/>
      <c r="G179" s="176" t="s">
        <v>860</v>
      </c>
      <c r="H179" s="922" t="s">
        <v>861</v>
      </c>
      <c r="I179" s="669" t="s">
        <v>10</v>
      </c>
      <c r="J179" s="86">
        <v>261</v>
      </c>
      <c r="K179" s="219">
        <f t="shared" si="8"/>
        <v>472.41</v>
      </c>
      <c r="L179" s="209"/>
      <c r="M179" s="209"/>
      <c r="N179" s="209"/>
      <c r="O179" s="209"/>
      <c r="P179" s="209"/>
      <c r="Q179" s="209"/>
      <c r="R179" s="209"/>
      <c r="S179" s="209"/>
      <c r="T179" s="209"/>
      <c r="U179" s="209"/>
      <c r="V179" s="209"/>
      <c r="W179" s="209"/>
      <c r="X179" s="209"/>
      <c r="Y179" s="209"/>
      <c r="Z179" s="209"/>
      <c r="AA179" s="209"/>
      <c r="AB179" s="209"/>
      <c r="AC179" s="209"/>
      <c r="AD179" s="209"/>
    </row>
    <row r="180" spans="1:30" s="147" customFormat="1" x14ac:dyDescent="0.15">
      <c r="A180" s="902">
        <v>518</v>
      </c>
      <c r="B180" s="176" t="s">
        <v>862</v>
      </c>
      <c r="C180" s="232">
        <v>3.32</v>
      </c>
      <c r="D180" s="218">
        <v>1</v>
      </c>
      <c r="E180" s="189">
        <f t="shared" si="7"/>
        <v>3.32</v>
      </c>
      <c r="F180" s="168" t="s">
        <v>731</v>
      </c>
      <c r="G180" s="176"/>
      <c r="H180" s="142" t="s">
        <v>3</v>
      </c>
      <c r="I180" s="669" t="s">
        <v>11</v>
      </c>
      <c r="J180" s="86">
        <v>314</v>
      </c>
      <c r="K180" s="219">
        <f t="shared" si="8"/>
        <v>1042.48</v>
      </c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</row>
    <row r="181" spans="1:30" s="147" customFormat="1" x14ac:dyDescent="0.15">
      <c r="A181" s="902">
        <v>519</v>
      </c>
      <c r="B181" s="176" t="s">
        <v>662</v>
      </c>
      <c r="C181" s="232">
        <v>9.85</v>
      </c>
      <c r="D181" s="218">
        <v>1</v>
      </c>
      <c r="E181" s="189">
        <f t="shared" si="7"/>
        <v>9.85</v>
      </c>
      <c r="F181" s="168" t="s">
        <v>863</v>
      </c>
      <c r="G181" s="176"/>
      <c r="H181" s="922" t="s">
        <v>3</v>
      </c>
      <c r="I181" s="669" t="s">
        <v>7</v>
      </c>
      <c r="J181" s="86">
        <v>104</v>
      </c>
      <c r="K181" s="219">
        <f t="shared" si="8"/>
        <v>1024.3999999999999</v>
      </c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</row>
    <row r="182" spans="1:30" s="147" customFormat="1" x14ac:dyDescent="0.15">
      <c r="A182" s="902">
        <v>520</v>
      </c>
      <c r="B182" s="176" t="s">
        <v>864</v>
      </c>
      <c r="C182" s="232">
        <v>8.74</v>
      </c>
      <c r="D182" s="218">
        <v>1</v>
      </c>
      <c r="E182" s="189">
        <f t="shared" si="7"/>
        <v>8.74</v>
      </c>
      <c r="F182" s="168" t="s">
        <v>863</v>
      </c>
      <c r="G182" s="176"/>
      <c r="H182" s="922" t="s">
        <v>3</v>
      </c>
      <c r="I182" s="669" t="s">
        <v>7</v>
      </c>
      <c r="J182" s="86">
        <v>104</v>
      </c>
      <c r="K182" s="219">
        <f t="shared" si="8"/>
        <v>908.96</v>
      </c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</row>
    <row r="183" spans="1:30" s="147" customFormat="1" hidden="1" x14ac:dyDescent="0.15">
      <c r="A183" s="902">
        <v>521</v>
      </c>
      <c r="B183" s="176" t="s">
        <v>865</v>
      </c>
      <c r="C183" s="232">
        <v>5.53</v>
      </c>
      <c r="D183" s="218"/>
      <c r="E183" s="189"/>
      <c r="F183" s="168" t="s">
        <v>863</v>
      </c>
      <c r="G183" s="176"/>
      <c r="H183" s="922"/>
      <c r="I183" s="669"/>
      <c r="J183" s="86"/>
      <c r="K183" s="219">
        <f t="shared" si="8"/>
        <v>0</v>
      </c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</row>
    <row r="184" spans="1:30" s="147" customFormat="1" hidden="1" x14ac:dyDescent="0.15">
      <c r="A184" s="902">
        <v>522</v>
      </c>
      <c r="B184" s="176" t="s">
        <v>866</v>
      </c>
      <c r="C184" s="232">
        <v>7.74</v>
      </c>
      <c r="D184" s="218"/>
      <c r="E184" s="189"/>
      <c r="F184" s="168" t="s">
        <v>867</v>
      </c>
      <c r="G184" s="176"/>
      <c r="H184" s="922"/>
      <c r="I184" s="669"/>
      <c r="J184" s="86"/>
      <c r="K184" s="219">
        <f t="shared" si="8"/>
        <v>0</v>
      </c>
      <c r="L184" s="209"/>
      <c r="M184" s="209"/>
      <c r="N184" s="209"/>
      <c r="O184" s="209"/>
      <c r="P184" s="209"/>
      <c r="Q184" s="209"/>
      <c r="R184" s="209"/>
      <c r="S184" s="209"/>
      <c r="T184" s="209"/>
      <c r="U184" s="209"/>
      <c r="V184" s="209"/>
      <c r="W184" s="209"/>
      <c r="X184" s="209"/>
      <c r="Y184" s="209"/>
      <c r="Z184" s="209"/>
      <c r="AA184" s="209"/>
      <c r="AB184" s="209"/>
      <c r="AC184" s="209"/>
      <c r="AD184" s="209"/>
    </row>
    <row r="185" spans="1:30" s="147" customFormat="1" x14ac:dyDescent="0.15">
      <c r="A185" s="902">
        <v>523</v>
      </c>
      <c r="B185" s="176" t="s">
        <v>868</v>
      </c>
      <c r="C185" s="232">
        <v>14.7</v>
      </c>
      <c r="D185" s="218">
        <v>1</v>
      </c>
      <c r="E185" s="189">
        <f t="shared" si="7"/>
        <v>14.7</v>
      </c>
      <c r="F185" s="168" t="s">
        <v>867</v>
      </c>
      <c r="G185" s="176"/>
      <c r="H185" s="922" t="s">
        <v>3</v>
      </c>
      <c r="I185" s="669" t="s">
        <v>7</v>
      </c>
      <c r="J185" s="86">
        <v>104</v>
      </c>
      <c r="K185" s="219">
        <f t="shared" si="8"/>
        <v>1528.8</v>
      </c>
      <c r="L185" s="209"/>
      <c r="M185" s="209"/>
      <c r="N185" s="209"/>
      <c r="O185" s="209"/>
      <c r="P185" s="209"/>
      <c r="Q185" s="209"/>
      <c r="R185" s="209"/>
      <c r="S185" s="209"/>
      <c r="T185" s="209"/>
      <c r="U185" s="209"/>
      <c r="V185" s="209"/>
      <c r="W185" s="209"/>
      <c r="X185" s="209"/>
      <c r="Y185" s="209"/>
      <c r="Z185" s="209"/>
      <c r="AA185" s="209"/>
      <c r="AB185" s="209"/>
      <c r="AC185" s="209"/>
      <c r="AD185" s="209"/>
    </row>
    <row r="186" spans="1:30" s="147" customFormat="1" x14ac:dyDescent="0.15">
      <c r="A186" s="902">
        <v>524</v>
      </c>
      <c r="B186" s="176" t="s">
        <v>242</v>
      </c>
      <c r="C186" s="232">
        <v>7.95</v>
      </c>
      <c r="D186" s="218">
        <v>1</v>
      </c>
      <c r="E186" s="189">
        <f t="shared" si="7"/>
        <v>7.95</v>
      </c>
      <c r="F186" s="168" t="s">
        <v>867</v>
      </c>
      <c r="G186" s="176"/>
      <c r="H186" s="922" t="s">
        <v>3</v>
      </c>
      <c r="I186" s="669" t="s">
        <v>7</v>
      </c>
      <c r="J186" s="86">
        <v>104</v>
      </c>
      <c r="K186" s="219">
        <f t="shared" si="8"/>
        <v>826.80000000000007</v>
      </c>
      <c r="L186" s="209"/>
      <c r="M186" s="209"/>
      <c r="N186" s="209"/>
      <c r="O186" s="209"/>
      <c r="P186" s="209"/>
      <c r="Q186" s="209"/>
      <c r="R186" s="209"/>
      <c r="S186" s="209"/>
      <c r="T186" s="209"/>
      <c r="U186" s="209"/>
      <c r="V186" s="209"/>
      <c r="W186" s="209"/>
      <c r="X186" s="209"/>
      <c r="Y186" s="209"/>
      <c r="Z186" s="209"/>
      <c r="AA186" s="209"/>
      <c r="AB186" s="209"/>
      <c r="AC186" s="209"/>
      <c r="AD186" s="209"/>
    </row>
    <row r="187" spans="1:30" s="147" customFormat="1" x14ac:dyDescent="0.15">
      <c r="A187" s="902">
        <v>525</v>
      </c>
      <c r="B187" s="176" t="s">
        <v>869</v>
      </c>
      <c r="C187" s="232">
        <v>27.68</v>
      </c>
      <c r="D187" s="218">
        <v>1</v>
      </c>
      <c r="E187" s="189">
        <f t="shared" si="7"/>
        <v>27.68</v>
      </c>
      <c r="F187" s="168" t="s">
        <v>867</v>
      </c>
      <c r="G187" s="176"/>
      <c r="H187" s="922" t="s">
        <v>3</v>
      </c>
      <c r="I187" s="669" t="s">
        <v>1095</v>
      </c>
      <c r="J187" s="86">
        <v>314</v>
      </c>
      <c r="K187" s="219">
        <f t="shared" si="8"/>
        <v>8691.52</v>
      </c>
      <c r="L187" s="209"/>
      <c r="M187" s="209"/>
      <c r="N187" s="209"/>
      <c r="O187" s="209"/>
      <c r="P187" s="209"/>
      <c r="Q187" s="209"/>
      <c r="R187" s="209"/>
      <c r="S187" s="209"/>
      <c r="T187" s="209"/>
      <c r="U187" s="209"/>
      <c r="V187" s="209"/>
      <c r="W187" s="209"/>
      <c r="X187" s="209"/>
      <c r="Y187" s="209"/>
      <c r="Z187" s="209"/>
      <c r="AA187" s="209"/>
      <c r="AB187" s="209"/>
      <c r="AC187" s="209"/>
      <c r="AD187" s="209"/>
    </row>
    <row r="188" spans="1:30" s="147" customFormat="1" x14ac:dyDescent="0.15">
      <c r="A188" s="902"/>
      <c r="B188" s="176"/>
      <c r="C188" s="232"/>
      <c r="D188" s="218"/>
      <c r="E188" s="189"/>
      <c r="F188" s="168"/>
      <c r="G188" s="176"/>
      <c r="H188" s="142"/>
      <c r="I188" s="86"/>
      <c r="J188" s="86"/>
      <c r="K188" s="176"/>
      <c r="L188" s="209"/>
      <c r="M188" s="209"/>
      <c r="N188" s="209"/>
      <c r="O188" s="209"/>
      <c r="P188" s="209"/>
      <c r="Q188" s="209"/>
      <c r="R188" s="209"/>
      <c r="S188" s="209"/>
      <c r="T188" s="209"/>
      <c r="U188" s="209"/>
      <c r="V188" s="209"/>
      <c r="W188" s="209"/>
      <c r="X188" s="209"/>
      <c r="Y188" s="209"/>
      <c r="Z188" s="209"/>
      <c r="AA188" s="209"/>
      <c r="AB188" s="209"/>
      <c r="AC188" s="209"/>
      <c r="AD188" s="209"/>
    </row>
    <row r="189" spans="1:30" s="147" customFormat="1" x14ac:dyDescent="0.15">
      <c r="A189" s="902" t="s">
        <v>33</v>
      </c>
      <c r="B189" s="176"/>
      <c r="C189" s="232"/>
      <c r="D189" s="218">
        <f>SUM(D161:D187)</f>
        <v>23</v>
      </c>
      <c r="E189" s="189">
        <f>SUM(E161:E187)</f>
        <v>507.01000000000005</v>
      </c>
      <c r="F189" s="168"/>
      <c r="G189" s="176"/>
      <c r="H189" s="142"/>
      <c r="I189" s="86"/>
      <c r="J189" s="86">
        <f>SUM(J161:J187)</f>
        <v>3179</v>
      </c>
      <c r="K189" s="219">
        <v>60594.400000000001</v>
      </c>
      <c r="L189" s="209"/>
      <c r="M189" s="209"/>
      <c r="N189" s="209"/>
      <c r="O189" s="209"/>
      <c r="P189" s="209"/>
      <c r="Q189" s="209"/>
      <c r="R189" s="209"/>
      <c r="S189" s="209"/>
      <c r="T189" s="209"/>
      <c r="U189" s="209"/>
      <c r="V189" s="209"/>
      <c r="W189" s="209"/>
      <c r="X189" s="209"/>
      <c r="Y189" s="209"/>
      <c r="Z189" s="209"/>
      <c r="AA189" s="209"/>
      <c r="AB189" s="209"/>
      <c r="AC189" s="209"/>
      <c r="AD189" s="209"/>
    </row>
    <row r="190" spans="1:30" s="147" customFormat="1" x14ac:dyDescent="0.15">
      <c r="A190" s="217" t="s">
        <v>870</v>
      </c>
      <c r="B190" s="176"/>
      <c r="C190" s="232"/>
      <c r="D190" s="218"/>
      <c r="E190" s="189"/>
      <c r="F190" s="168"/>
      <c r="G190" s="176"/>
      <c r="H190" s="142"/>
      <c r="I190" s="86"/>
      <c r="J190" s="86"/>
      <c r="K190" s="176"/>
      <c r="L190" s="209"/>
      <c r="M190" s="209"/>
      <c r="N190" s="209"/>
      <c r="O190" s="209"/>
      <c r="P190" s="209"/>
      <c r="Q190" s="209"/>
      <c r="R190" s="209"/>
      <c r="S190" s="209"/>
      <c r="T190" s="209"/>
      <c r="U190" s="209"/>
      <c r="V190" s="209"/>
      <c r="W190" s="209"/>
      <c r="X190" s="209"/>
      <c r="Y190" s="209"/>
      <c r="Z190" s="209"/>
      <c r="AA190" s="209"/>
      <c r="AB190" s="209"/>
      <c r="AC190" s="209"/>
      <c r="AD190" s="209"/>
    </row>
    <row r="191" spans="1:30" s="147" customFormat="1" x14ac:dyDescent="0.15">
      <c r="A191" s="902">
        <v>601</v>
      </c>
      <c r="B191" s="176" t="s">
        <v>871</v>
      </c>
      <c r="C191" s="232">
        <v>69.88</v>
      </c>
      <c r="D191" s="218">
        <v>1</v>
      </c>
      <c r="E191" s="189">
        <f t="shared" si="7"/>
        <v>69.88</v>
      </c>
      <c r="F191" s="168"/>
      <c r="G191" s="176" t="s">
        <v>872</v>
      </c>
      <c r="H191" s="922" t="s">
        <v>3</v>
      </c>
      <c r="I191" s="669" t="s">
        <v>11</v>
      </c>
      <c r="J191" s="86">
        <v>314</v>
      </c>
      <c r="K191" s="219">
        <f t="shared" ref="K191:K198" si="9">J191*E191</f>
        <v>21942.32</v>
      </c>
      <c r="L191" s="209"/>
      <c r="M191" s="209"/>
      <c r="N191" s="209"/>
      <c r="O191" s="209"/>
      <c r="P191" s="209"/>
      <c r="Q191" s="209"/>
      <c r="R191" s="209"/>
      <c r="S191" s="209"/>
      <c r="T191" s="209"/>
      <c r="U191" s="209"/>
      <c r="V191" s="209"/>
      <c r="W191" s="209"/>
      <c r="X191" s="209"/>
      <c r="Y191" s="209"/>
      <c r="Z191" s="209"/>
      <c r="AA191" s="209"/>
      <c r="AB191" s="209"/>
      <c r="AC191" s="209"/>
      <c r="AD191" s="209"/>
    </row>
    <row r="192" spans="1:30" s="147" customFormat="1" x14ac:dyDescent="0.15">
      <c r="A192" s="902">
        <v>602</v>
      </c>
      <c r="B192" s="176" t="s">
        <v>873</v>
      </c>
      <c r="C192" s="232">
        <v>320.5</v>
      </c>
      <c r="D192" s="218">
        <v>1</v>
      </c>
      <c r="E192" s="189">
        <f t="shared" si="7"/>
        <v>320.5</v>
      </c>
      <c r="F192" s="168"/>
      <c r="G192" s="176" t="s">
        <v>874</v>
      </c>
      <c r="H192" s="922" t="s">
        <v>3</v>
      </c>
      <c r="I192" s="669" t="s">
        <v>11</v>
      </c>
      <c r="J192" s="86">
        <v>314</v>
      </c>
      <c r="K192" s="219">
        <f t="shared" si="9"/>
        <v>100637</v>
      </c>
      <c r="L192" s="209"/>
      <c r="M192" s="209"/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209"/>
      <c r="AD192" s="209"/>
    </row>
    <row r="193" spans="1:30" s="147" customFormat="1" x14ac:dyDescent="0.15">
      <c r="A193" s="902">
        <v>603</v>
      </c>
      <c r="B193" s="176" t="s">
        <v>875</v>
      </c>
      <c r="C193" s="232">
        <v>137.32</v>
      </c>
      <c r="D193" s="218">
        <v>1</v>
      </c>
      <c r="E193" s="189">
        <f t="shared" si="7"/>
        <v>137.32</v>
      </c>
      <c r="F193" s="168"/>
      <c r="G193" s="176" t="s">
        <v>874</v>
      </c>
      <c r="H193" s="922" t="s">
        <v>3</v>
      </c>
      <c r="I193" s="669" t="s">
        <v>11</v>
      </c>
      <c r="J193" s="86">
        <v>314</v>
      </c>
      <c r="K193" s="219">
        <f t="shared" si="9"/>
        <v>43118.479999999996</v>
      </c>
      <c r="L193" s="209"/>
      <c r="M193" s="209"/>
      <c r="N193" s="209"/>
      <c r="O193" s="209"/>
      <c r="P193" s="209"/>
      <c r="Q193" s="209"/>
      <c r="R193" s="209"/>
      <c r="S193" s="209"/>
      <c r="T193" s="209"/>
      <c r="U193" s="209"/>
      <c r="V193" s="209"/>
      <c r="W193" s="209"/>
      <c r="X193" s="209"/>
      <c r="Y193" s="209"/>
      <c r="Z193" s="209"/>
      <c r="AA193" s="209"/>
      <c r="AB193" s="209"/>
      <c r="AC193" s="209"/>
      <c r="AD193" s="209"/>
    </row>
    <row r="194" spans="1:30" s="147" customFormat="1" x14ac:dyDescent="0.15">
      <c r="A194" s="902">
        <v>604</v>
      </c>
      <c r="B194" s="176" t="s">
        <v>574</v>
      </c>
      <c r="C194" s="232">
        <v>213.37</v>
      </c>
      <c r="D194" s="218">
        <v>1</v>
      </c>
      <c r="E194" s="189">
        <f t="shared" si="7"/>
        <v>213.37</v>
      </c>
      <c r="F194" s="168" t="s">
        <v>867</v>
      </c>
      <c r="G194" s="176"/>
      <c r="H194" s="922" t="s">
        <v>3</v>
      </c>
      <c r="I194" s="669" t="s">
        <v>11</v>
      </c>
      <c r="J194" s="86">
        <v>314</v>
      </c>
      <c r="K194" s="219">
        <f t="shared" si="9"/>
        <v>66998.180000000008</v>
      </c>
      <c r="L194" s="209"/>
      <c r="M194" s="209"/>
      <c r="N194" s="209"/>
      <c r="O194" s="209"/>
      <c r="P194" s="209"/>
      <c r="Q194" s="209"/>
      <c r="R194" s="209"/>
      <c r="S194" s="209"/>
      <c r="T194" s="209"/>
      <c r="U194" s="209"/>
      <c r="V194" s="209"/>
      <c r="W194" s="209"/>
      <c r="X194" s="209"/>
      <c r="Y194" s="209"/>
      <c r="Z194" s="209"/>
      <c r="AA194" s="209"/>
      <c r="AB194" s="209"/>
      <c r="AC194" s="209"/>
      <c r="AD194" s="209"/>
    </row>
    <row r="195" spans="1:30" s="147" customFormat="1" x14ac:dyDescent="0.15">
      <c r="A195" s="902">
        <v>605</v>
      </c>
      <c r="B195" s="176" t="s">
        <v>876</v>
      </c>
      <c r="C195" s="232">
        <v>3.41</v>
      </c>
      <c r="D195" s="218">
        <v>2</v>
      </c>
      <c r="E195" s="189">
        <f>C195*D195</f>
        <v>6.82</v>
      </c>
      <c r="F195" s="168" t="s">
        <v>867</v>
      </c>
      <c r="G195" s="176"/>
      <c r="H195" s="922" t="s">
        <v>13</v>
      </c>
      <c r="I195" s="669" t="s">
        <v>14</v>
      </c>
      <c r="J195" s="86">
        <v>836</v>
      </c>
      <c r="K195" s="219">
        <f t="shared" si="9"/>
        <v>5701.52</v>
      </c>
      <c r="L195" s="209"/>
      <c r="M195" s="209"/>
      <c r="N195" s="209"/>
      <c r="O195" s="209"/>
      <c r="P195" s="209"/>
      <c r="Q195" s="209"/>
      <c r="R195" s="209"/>
      <c r="S195" s="209"/>
      <c r="T195" s="209"/>
      <c r="U195" s="209"/>
      <c r="V195" s="209"/>
      <c r="W195" s="209"/>
      <c r="X195" s="209"/>
      <c r="Y195" s="209"/>
      <c r="Z195" s="209"/>
      <c r="AA195" s="209"/>
      <c r="AB195" s="209"/>
      <c r="AC195" s="209"/>
      <c r="AD195" s="209"/>
    </row>
    <row r="196" spans="1:30" s="147" customFormat="1" x14ac:dyDescent="0.15">
      <c r="A196" s="902">
        <v>606</v>
      </c>
      <c r="B196" s="176" t="s">
        <v>877</v>
      </c>
      <c r="C196" s="232">
        <v>5.72</v>
      </c>
      <c r="D196" s="218">
        <v>1</v>
      </c>
      <c r="E196" s="189">
        <f t="shared" si="7"/>
        <v>5.72</v>
      </c>
      <c r="F196" s="168" t="s">
        <v>867</v>
      </c>
      <c r="G196" s="176"/>
      <c r="H196" s="922" t="s">
        <v>13</v>
      </c>
      <c r="I196" s="669" t="s">
        <v>14</v>
      </c>
      <c r="J196" s="86">
        <v>836</v>
      </c>
      <c r="K196" s="219">
        <f t="shared" si="9"/>
        <v>4781.92</v>
      </c>
      <c r="L196" s="209"/>
      <c r="M196" s="209"/>
      <c r="N196" s="209"/>
      <c r="O196" s="209"/>
      <c r="P196" s="209"/>
      <c r="Q196" s="209"/>
      <c r="R196" s="209"/>
      <c r="S196" s="209"/>
      <c r="T196" s="209"/>
      <c r="U196" s="209"/>
      <c r="V196" s="209"/>
      <c r="W196" s="209"/>
      <c r="X196" s="209"/>
      <c r="Y196" s="209"/>
      <c r="Z196" s="209"/>
      <c r="AA196" s="209"/>
      <c r="AB196" s="209"/>
      <c r="AC196" s="209"/>
      <c r="AD196" s="209"/>
    </row>
    <row r="197" spans="1:30" s="147" customFormat="1" hidden="1" x14ac:dyDescent="0.15">
      <c r="A197" s="902">
        <v>607</v>
      </c>
      <c r="B197" s="176" t="s">
        <v>30</v>
      </c>
      <c r="C197" s="232">
        <v>83.67</v>
      </c>
      <c r="D197" s="218"/>
      <c r="E197" s="189"/>
      <c r="F197" s="168"/>
      <c r="G197" s="176"/>
      <c r="H197" s="142"/>
      <c r="I197" s="86"/>
      <c r="J197" s="86"/>
      <c r="K197" s="219">
        <f t="shared" si="9"/>
        <v>0</v>
      </c>
      <c r="L197" s="209"/>
      <c r="M197" s="209"/>
      <c r="N197" s="209"/>
      <c r="O197" s="209"/>
      <c r="P197" s="209"/>
      <c r="Q197" s="209"/>
      <c r="R197" s="209"/>
      <c r="S197" s="209"/>
      <c r="T197" s="209"/>
      <c r="U197" s="209"/>
      <c r="V197" s="209"/>
      <c r="W197" s="209"/>
      <c r="X197" s="209"/>
      <c r="Y197" s="209"/>
      <c r="Z197" s="209"/>
      <c r="AA197" s="209"/>
      <c r="AB197" s="209"/>
      <c r="AC197" s="209"/>
      <c r="AD197" s="209"/>
    </row>
    <row r="198" spans="1:30" s="147" customFormat="1" hidden="1" x14ac:dyDescent="0.15">
      <c r="A198" s="902">
        <v>607</v>
      </c>
      <c r="B198" s="176" t="s">
        <v>878</v>
      </c>
      <c r="C198" s="232">
        <f>SUM(3.4*1.2)</f>
        <v>4.08</v>
      </c>
      <c r="D198" s="218"/>
      <c r="E198" s="189"/>
      <c r="F198" s="168"/>
      <c r="G198" s="176"/>
      <c r="H198" s="142"/>
      <c r="I198" s="86"/>
      <c r="J198" s="86"/>
      <c r="K198" s="219">
        <f t="shared" si="9"/>
        <v>0</v>
      </c>
      <c r="L198" s="209"/>
      <c r="M198" s="209"/>
      <c r="N198" s="209"/>
      <c r="O198" s="209"/>
      <c r="P198" s="209"/>
      <c r="Q198" s="209"/>
      <c r="R198" s="209"/>
      <c r="S198" s="209"/>
      <c r="T198" s="209"/>
      <c r="U198" s="209"/>
      <c r="V198" s="209"/>
      <c r="W198" s="209"/>
      <c r="X198" s="209"/>
      <c r="Y198" s="209"/>
      <c r="Z198" s="209"/>
      <c r="AA198" s="209"/>
      <c r="AB198" s="209"/>
      <c r="AC198" s="209"/>
      <c r="AD198" s="209"/>
    </row>
    <row r="199" spans="1:30" s="147" customFormat="1" x14ac:dyDescent="0.15">
      <c r="A199" s="902"/>
      <c r="B199" s="176"/>
      <c r="C199" s="232"/>
      <c r="D199" s="218"/>
      <c r="E199" s="189"/>
      <c r="F199" s="168"/>
      <c r="G199" s="176"/>
      <c r="H199" s="142"/>
      <c r="I199" s="86"/>
      <c r="J199" s="86"/>
      <c r="K199" s="219"/>
      <c r="L199" s="209"/>
      <c r="M199" s="209"/>
      <c r="N199" s="209"/>
      <c r="O199" s="209"/>
      <c r="P199" s="209"/>
      <c r="Q199" s="209"/>
      <c r="R199" s="209"/>
      <c r="S199" s="209"/>
      <c r="T199" s="209"/>
      <c r="U199" s="209"/>
      <c r="V199" s="209"/>
      <c r="W199" s="209"/>
      <c r="X199" s="209"/>
      <c r="Y199" s="209"/>
      <c r="Z199" s="209"/>
      <c r="AA199" s="209"/>
      <c r="AB199" s="209"/>
      <c r="AC199" s="209"/>
      <c r="AD199" s="209"/>
    </row>
    <row r="200" spans="1:30" s="147" customFormat="1" x14ac:dyDescent="0.15">
      <c r="A200" s="902" t="s">
        <v>33</v>
      </c>
      <c r="B200" s="176"/>
      <c r="C200" s="232"/>
      <c r="D200" s="218">
        <v>7</v>
      </c>
      <c r="E200" s="189">
        <f>SUM(E191:E199)</f>
        <v>753.61000000000013</v>
      </c>
      <c r="F200" s="168"/>
      <c r="G200" s="176"/>
      <c r="H200" s="142"/>
      <c r="I200" s="86"/>
      <c r="J200" s="86">
        <f>SUM(J191:J199)</f>
        <v>2928</v>
      </c>
      <c r="K200" s="219">
        <f>SUM(K191:K199)</f>
        <v>243179.41999999998</v>
      </c>
      <c r="L200" s="209"/>
      <c r="M200" s="209"/>
      <c r="N200" s="209"/>
      <c r="O200" s="209"/>
      <c r="P200" s="209"/>
      <c r="Q200" s="209"/>
      <c r="R200" s="209"/>
      <c r="S200" s="209"/>
      <c r="T200" s="209"/>
      <c r="U200" s="209"/>
      <c r="V200" s="209"/>
      <c r="W200" s="209"/>
      <c r="X200" s="209"/>
      <c r="Y200" s="209"/>
      <c r="Z200" s="209"/>
      <c r="AA200" s="209"/>
      <c r="AB200" s="209"/>
      <c r="AC200" s="209"/>
      <c r="AD200" s="209"/>
    </row>
    <row r="201" spans="1:30" s="147" customFormat="1" x14ac:dyDescent="0.15">
      <c r="A201" s="217" t="s">
        <v>879</v>
      </c>
      <c r="B201" s="176"/>
      <c r="C201" s="232"/>
      <c r="D201" s="218"/>
      <c r="E201" s="189"/>
      <c r="F201" s="168"/>
      <c r="G201" s="176"/>
      <c r="H201" s="142"/>
      <c r="I201" s="86"/>
      <c r="J201" s="86"/>
      <c r="K201" s="176"/>
      <c r="L201" s="209"/>
      <c r="M201" s="209"/>
      <c r="N201" s="209"/>
      <c r="O201" s="209"/>
      <c r="P201" s="209"/>
      <c r="Q201" s="209"/>
      <c r="R201" s="209"/>
      <c r="S201" s="209"/>
      <c r="T201" s="209"/>
      <c r="U201" s="209"/>
      <c r="V201" s="209"/>
      <c r="W201" s="209"/>
      <c r="X201" s="209"/>
      <c r="Y201" s="209"/>
      <c r="Z201" s="209"/>
      <c r="AA201" s="209"/>
      <c r="AB201" s="209"/>
      <c r="AC201" s="209"/>
      <c r="AD201" s="209"/>
    </row>
    <row r="202" spans="1:30" s="147" customFormat="1" x14ac:dyDescent="0.15">
      <c r="A202" s="902">
        <v>701</v>
      </c>
      <c r="B202" s="176" t="s">
        <v>880</v>
      </c>
      <c r="C202" s="232">
        <v>27.91</v>
      </c>
      <c r="D202" s="218">
        <v>1</v>
      </c>
      <c r="E202" s="189">
        <f t="shared" si="7"/>
        <v>27.91</v>
      </c>
      <c r="F202" s="168" t="s">
        <v>881</v>
      </c>
      <c r="G202" s="176"/>
      <c r="H202" s="922" t="s">
        <v>304</v>
      </c>
      <c r="I202" s="669" t="s">
        <v>8</v>
      </c>
      <c r="J202" s="86">
        <v>156</v>
      </c>
      <c r="K202" s="219">
        <f t="shared" ref="K202:K213" si="10">J202*E202</f>
        <v>4353.96</v>
      </c>
      <c r="L202" s="209"/>
      <c r="M202" s="209"/>
      <c r="N202" s="209"/>
      <c r="O202" s="209"/>
      <c r="P202" s="209"/>
      <c r="Q202" s="209"/>
      <c r="R202" s="209"/>
      <c r="S202" s="209"/>
      <c r="T202" s="209"/>
      <c r="U202" s="209"/>
      <c r="V202" s="209"/>
      <c r="W202" s="209"/>
      <c r="X202" s="209"/>
      <c r="Y202" s="209"/>
      <c r="Z202" s="209"/>
      <c r="AA202" s="209"/>
      <c r="AB202" s="209"/>
      <c r="AC202" s="209"/>
      <c r="AD202" s="209"/>
    </row>
    <row r="203" spans="1:30" s="147" customFormat="1" x14ac:dyDescent="0.15">
      <c r="A203" s="902">
        <v>702</v>
      </c>
      <c r="B203" s="176" t="s">
        <v>882</v>
      </c>
      <c r="C203" s="232">
        <v>13.91</v>
      </c>
      <c r="D203" s="218">
        <v>1</v>
      </c>
      <c r="E203" s="189">
        <f t="shared" si="7"/>
        <v>13.91</v>
      </c>
      <c r="F203" s="168" t="s">
        <v>881</v>
      </c>
      <c r="G203" s="176"/>
      <c r="H203" s="922" t="s">
        <v>304</v>
      </c>
      <c r="I203" s="669" t="s">
        <v>8</v>
      </c>
      <c r="J203" s="86">
        <v>156</v>
      </c>
      <c r="K203" s="219">
        <f t="shared" si="10"/>
        <v>2169.96</v>
      </c>
      <c r="L203" s="209"/>
      <c r="M203" s="209"/>
      <c r="N203" s="209"/>
      <c r="O203" s="209"/>
      <c r="P203" s="209"/>
      <c r="Q203" s="209"/>
      <c r="R203" s="209"/>
      <c r="S203" s="209"/>
      <c r="T203" s="209"/>
      <c r="U203" s="209"/>
      <c r="V203" s="209"/>
      <c r="W203" s="209"/>
      <c r="X203" s="209"/>
      <c r="Y203" s="209"/>
      <c r="Z203" s="209"/>
      <c r="AA203" s="209"/>
      <c r="AB203" s="209"/>
      <c r="AC203" s="209"/>
      <c r="AD203" s="209"/>
    </row>
    <row r="204" spans="1:30" s="147" customFormat="1" x14ac:dyDescent="0.15">
      <c r="A204" s="902">
        <v>703</v>
      </c>
      <c r="B204" s="176" t="s">
        <v>883</v>
      </c>
      <c r="C204" s="232">
        <v>10.82</v>
      </c>
      <c r="D204" s="218">
        <v>1</v>
      </c>
      <c r="E204" s="189">
        <f t="shared" si="7"/>
        <v>10.82</v>
      </c>
      <c r="F204" s="168" t="s">
        <v>881</v>
      </c>
      <c r="G204" s="176"/>
      <c r="H204" s="922" t="s">
        <v>304</v>
      </c>
      <c r="I204" s="669" t="s">
        <v>8</v>
      </c>
      <c r="J204" s="86">
        <v>156</v>
      </c>
      <c r="K204" s="219">
        <f t="shared" si="10"/>
        <v>1687.92</v>
      </c>
      <c r="L204" s="209"/>
      <c r="M204" s="209"/>
      <c r="N204" s="209"/>
      <c r="O204" s="209"/>
      <c r="P204" s="209"/>
      <c r="Q204" s="209"/>
      <c r="R204" s="209"/>
      <c r="S204" s="209"/>
      <c r="T204" s="209"/>
      <c r="U204" s="209"/>
      <c r="V204" s="209"/>
      <c r="W204" s="209"/>
      <c r="X204" s="209"/>
      <c r="Y204" s="209"/>
      <c r="Z204" s="209"/>
      <c r="AA204" s="209"/>
      <c r="AB204" s="209"/>
      <c r="AC204" s="209"/>
      <c r="AD204" s="209"/>
    </row>
    <row r="205" spans="1:30" s="147" customFormat="1" x14ac:dyDescent="0.15">
      <c r="A205" s="902">
        <v>704</v>
      </c>
      <c r="B205" s="176" t="s">
        <v>884</v>
      </c>
      <c r="C205" s="232">
        <v>6</v>
      </c>
      <c r="D205" s="218">
        <v>1</v>
      </c>
      <c r="E205" s="189">
        <f t="shared" si="7"/>
        <v>6</v>
      </c>
      <c r="F205" s="168" t="s">
        <v>881</v>
      </c>
      <c r="G205" s="176"/>
      <c r="H205" s="922" t="s">
        <v>304</v>
      </c>
      <c r="I205" s="669" t="s">
        <v>8</v>
      </c>
      <c r="J205" s="86">
        <v>156</v>
      </c>
      <c r="K205" s="219">
        <f t="shared" si="10"/>
        <v>936</v>
      </c>
      <c r="L205" s="209"/>
      <c r="M205" s="209"/>
      <c r="N205" s="209"/>
      <c r="O205" s="209"/>
      <c r="P205" s="209"/>
      <c r="Q205" s="209"/>
      <c r="R205" s="209"/>
      <c r="S205" s="209"/>
      <c r="T205" s="209"/>
      <c r="U205" s="209"/>
      <c r="V205" s="209"/>
      <c r="W205" s="209"/>
      <c r="X205" s="209"/>
      <c r="Y205" s="209"/>
      <c r="Z205" s="209"/>
      <c r="AA205" s="209"/>
      <c r="AB205" s="209"/>
      <c r="AC205" s="209"/>
      <c r="AD205" s="209"/>
    </row>
    <row r="206" spans="1:30" s="147" customFormat="1" x14ac:dyDescent="0.15">
      <c r="A206" s="902">
        <v>705</v>
      </c>
      <c r="B206" s="176" t="s">
        <v>383</v>
      </c>
      <c r="C206" s="232">
        <v>8.1</v>
      </c>
      <c r="D206" s="218">
        <v>1</v>
      </c>
      <c r="E206" s="189">
        <f t="shared" si="7"/>
        <v>8.1</v>
      </c>
      <c r="F206" s="168" t="s">
        <v>881</v>
      </c>
      <c r="G206" s="176"/>
      <c r="H206" s="922" t="s">
        <v>3</v>
      </c>
      <c r="I206" s="669" t="s">
        <v>6</v>
      </c>
      <c r="J206" s="86">
        <v>52</v>
      </c>
      <c r="K206" s="219">
        <f t="shared" si="10"/>
        <v>421.2</v>
      </c>
      <c r="L206" s="209"/>
      <c r="M206" s="209"/>
      <c r="N206" s="209"/>
      <c r="O206" s="209"/>
      <c r="P206" s="209"/>
      <c r="Q206" s="209"/>
      <c r="R206" s="209"/>
      <c r="S206" s="209"/>
      <c r="T206" s="209"/>
      <c r="U206" s="209"/>
      <c r="V206" s="209"/>
      <c r="W206" s="209"/>
      <c r="X206" s="209"/>
      <c r="Y206" s="209"/>
      <c r="Z206" s="209"/>
      <c r="AA206" s="209"/>
      <c r="AB206" s="209"/>
      <c r="AC206" s="209"/>
      <c r="AD206" s="209"/>
    </row>
    <row r="207" spans="1:30" s="147" customFormat="1" x14ac:dyDescent="0.15">
      <c r="A207" s="902">
        <v>706</v>
      </c>
      <c r="B207" s="176" t="s">
        <v>885</v>
      </c>
      <c r="C207" s="232">
        <v>5.47</v>
      </c>
      <c r="D207" s="218">
        <v>1</v>
      </c>
      <c r="E207" s="189">
        <f t="shared" si="7"/>
        <v>5.47</v>
      </c>
      <c r="F207" s="168" t="s">
        <v>881</v>
      </c>
      <c r="G207" s="176"/>
      <c r="H207" s="922" t="s">
        <v>304</v>
      </c>
      <c r="I207" s="669" t="s">
        <v>8</v>
      </c>
      <c r="J207" s="86">
        <v>156</v>
      </c>
      <c r="K207" s="219">
        <f t="shared" si="10"/>
        <v>853.31999999999994</v>
      </c>
      <c r="L207" s="209"/>
      <c r="M207" s="209"/>
      <c r="N207" s="209"/>
      <c r="O207" s="209"/>
      <c r="P207" s="209"/>
      <c r="Q207" s="209"/>
      <c r="R207" s="209"/>
      <c r="S207" s="209"/>
      <c r="T207" s="209"/>
      <c r="U207" s="209"/>
      <c r="V207" s="209"/>
      <c r="W207" s="209"/>
      <c r="X207" s="209"/>
      <c r="Y207" s="209"/>
      <c r="Z207" s="209"/>
      <c r="AA207" s="209"/>
      <c r="AB207" s="209"/>
      <c r="AC207" s="209"/>
      <c r="AD207" s="209"/>
    </row>
    <row r="208" spans="1:30" s="147" customFormat="1" x14ac:dyDescent="0.15">
      <c r="A208" s="902">
        <v>707</v>
      </c>
      <c r="B208" s="176" t="s">
        <v>629</v>
      </c>
      <c r="C208" s="232">
        <v>8.6999999999999993</v>
      </c>
      <c r="D208" s="218">
        <v>1</v>
      </c>
      <c r="E208" s="189">
        <f t="shared" si="7"/>
        <v>8.6999999999999993</v>
      </c>
      <c r="F208" s="168" t="s">
        <v>881</v>
      </c>
      <c r="G208" s="176"/>
      <c r="H208" s="922" t="s">
        <v>304</v>
      </c>
      <c r="I208" s="669" t="s">
        <v>8</v>
      </c>
      <c r="J208" s="86">
        <v>156</v>
      </c>
      <c r="K208" s="219">
        <f t="shared" si="10"/>
        <v>1357.1999999999998</v>
      </c>
      <c r="L208" s="209"/>
      <c r="M208" s="209"/>
      <c r="N208" s="209"/>
      <c r="O208" s="209"/>
      <c r="P208" s="209"/>
      <c r="Q208" s="209"/>
      <c r="R208" s="209"/>
      <c r="S208" s="209"/>
      <c r="T208" s="209"/>
      <c r="U208" s="209"/>
      <c r="V208" s="209"/>
      <c r="W208" s="209"/>
      <c r="X208" s="209"/>
      <c r="Y208" s="209"/>
      <c r="Z208" s="209"/>
      <c r="AA208" s="209"/>
      <c r="AB208" s="209"/>
      <c r="AC208" s="209"/>
      <c r="AD208" s="209"/>
    </row>
    <row r="209" spans="1:30" s="147" customFormat="1" x14ac:dyDescent="0.15">
      <c r="A209" s="902">
        <v>708</v>
      </c>
      <c r="B209" s="176" t="s">
        <v>630</v>
      </c>
      <c r="C209" s="232">
        <v>8.6999999999999993</v>
      </c>
      <c r="D209" s="218">
        <v>1</v>
      </c>
      <c r="E209" s="189">
        <f t="shared" si="7"/>
        <v>8.6999999999999993</v>
      </c>
      <c r="F209" s="168" t="s">
        <v>881</v>
      </c>
      <c r="G209" s="176"/>
      <c r="H209" s="922" t="s">
        <v>304</v>
      </c>
      <c r="I209" s="669" t="s">
        <v>8</v>
      </c>
      <c r="J209" s="86">
        <v>156</v>
      </c>
      <c r="K209" s="219">
        <f t="shared" si="10"/>
        <v>1357.1999999999998</v>
      </c>
      <c r="L209" s="209"/>
      <c r="M209" s="209"/>
      <c r="N209" s="209"/>
      <c r="O209" s="209"/>
      <c r="P209" s="209"/>
      <c r="Q209" s="209"/>
      <c r="R209" s="209"/>
      <c r="S209" s="209"/>
      <c r="T209" s="209"/>
      <c r="U209" s="209"/>
      <c r="V209" s="209"/>
      <c r="W209" s="209"/>
      <c r="X209" s="209"/>
      <c r="Y209" s="209"/>
      <c r="Z209" s="209"/>
      <c r="AA209" s="209"/>
      <c r="AB209" s="209"/>
      <c r="AC209" s="209"/>
      <c r="AD209" s="209"/>
    </row>
    <row r="210" spans="1:30" s="147" customFormat="1" x14ac:dyDescent="0.15">
      <c r="A210" s="902">
        <v>709</v>
      </c>
      <c r="B210" s="176" t="s">
        <v>631</v>
      </c>
      <c r="C210" s="232">
        <v>8.1</v>
      </c>
      <c r="D210" s="218">
        <v>1</v>
      </c>
      <c r="E210" s="189">
        <f t="shared" si="7"/>
        <v>8.1</v>
      </c>
      <c r="F210" s="168" t="s">
        <v>881</v>
      </c>
      <c r="G210" s="176"/>
      <c r="H210" s="922" t="s">
        <v>304</v>
      </c>
      <c r="I210" s="669" t="s">
        <v>8</v>
      </c>
      <c r="J210" s="86">
        <v>156</v>
      </c>
      <c r="K210" s="219">
        <f t="shared" si="10"/>
        <v>1263.5999999999999</v>
      </c>
      <c r="L210" s="209"/>
      <c r="M210" s="209"/>
      <c r="N210" s="209"/>
      <c r="O210" s="209"/>
      <c r="P210" s="209"/>
      <c r="Q210" s="209"/>
      <c r="R210" s="209"/>
      <c r="S210" s="209"/>
      <c r="T210" s="209"/>
      <c r="U210" s="209"/>
      <c r="V210" s="209"/>
      <c r="W210" s="209"/>
      <c r="X210" s="209"/>
      <c r="Y210" s="209"/>
      <c r="Z210" s="209"/>
      <c r="AA210" s="209"/>
      <c r="AB210" s="209"/>
      <c r="AC210" s="209"/>
      <c r="AD210" s="209"/>
    </row>
    <row r="211" spans="1:30" s="147" customFormat="1" x14ac:dyDescent="0.15">
      <c r="A211" s="902">
        <v>710</v>
      </c>
      <c r="B211" s="176" t="s">
        <v>632</v>
      </c>
      <c r="C211" s="232">
        <v>8.1</v>
      </c>
      <c r="D211" s="218">
        <v>1</v>
      </c>
      <c r="E211" s="189">
        <f t="shared" si="7"/>
        <v>8.1</v>
      </c>
      <c r="F211" s="168" t="s">
        <v>881</v>
      </c>
      <c r="G211" s="176"/>
      <c r="H211" s="922" t="s">
        <v>304</v>
      </c>
      <c r="I211" s="669" t="s">
        <v>8</v>
      </c>
      <c r="J211" s="86">
        <v>156</v>
      </c>
      <c r="K211" s="219">
        <f t="shared" si="10"/>
        <v>1263.5999999999999</v>
      </c>
      <c r="L211" s="209"/>
      <c r="M211" s="209"/>
      <c r="N211" s="209"/>
      <c r="O211" s="209"/>
      <c r="P211" s="209"/>
      <c r="Q211" s="209"/>
      <c r="R211" s="209"/>
      <c r="S211" s="209"/>
      <c r="T211" s="209"/>
      <c r="U211" s="209"/>
      <c r="V211" s="209"/>
      <c r="W211" s="209"/>
      <c r="X211" s="209"/>
      <c r="Y211" s="209"/>
      <c r="Z211" s="209"/>
      <c r="AA211" s="209"/>
      <c r="AB211" s="209"/>
      <c r="AC211" s="209"/>
      <c r="AD211" s="209"/>
    </row>
    <row r="212" spans="1:30" s="147" customFormat="1" x14ac:dyDescent="0.15">
      <c r="A212" s="902">
        <v>711</v>
      </c>
      <c r="B212" s="176" t="s">
        <v>886</v>
      </c>
      <c r="C212" s="232">
        <v>64.88</v>
      </c>
      <c r="D212" s="218">
        <v>1</v>
      </c>
      <c r="E212" s="189">
        <f t="shared" si="7"/>
        <v>64.88</v>
      </c>
      <c r="F212" s="168" t="s">
        <v>881</v>
      </c>
      <c r="G212" s="176"/>
      <c r="H212" s="922" t="s">
        <v>304</v>
      </c>
      <c r="I212" s="669" t="s">
        <v>8</v>
      </c>
      <c r="J212" s="86">
        <v>156</v>
      </c>
      <c r="K212" s="219">
        <f t="shared" si="10"/>
        <v>10121.279999999999</v>
      </c>
      <c r="L212" s="209"/>
      <c r="M212" s="209"/>
      <c r="N212" s="209"/>
      <c r="O212" s="209"/>
      <c r="P212" s="209"/>
      <c r="Q212" s="209"/>
      <c r="R212" s="209"/>
      <c r="S212" s="209"/>
      <c r="T212" s="209"/>
      <c r="U212" s="209"/>
      <c r="V212" s="209"/>
      <c r="W212" s="209"/>
      <c r="X212" s="209"/>
      <c r="Y212" s="209"/>
      <c r="Z212" s="209"/>
      <c r="AA212" s="209"/>
      <c r="AB212" s="209"/>
      <c r="AC212" s="209"/>
      <c r="AD212" s="209"/>
    </row>
    <row r="213" spans="1:30" s="147" customFormat="1" x14ac:dyDescent="0.15">
      <c r="A213" s="902" t="s">
        <v>887</v>
      </c>
      <c r="B213" s="176" t="s">
        <v>888</v>
      </c>
      <c r="C213" s="232">
        <v>36.25</v>
      </c>
      <c r="D213" s="218">
        <v>1</v>
      </c>
      <c r="E213" s="189">
        <f t="shared" si="7"/>
        <v>36.25</v>
      </c>
      <c r="F213" s="168" t="s">
        <v>881</v>
      </c>
      <c r="G213" s="176"/>
      <c r="H213" s="922" t="s">
        <v>1091</v>
      </c>
      <c r="I213" s="669" t="s">
        <v>173</v>
      </c>
      <c r="J213" s="86">
        <v>314</v>
      </c>
      <c r="K213" s="219">
        <f t="shared" si="10"/>
        <v>11382.5</v>
      </c>
      <c r="L213" s="209"/>
      <c r="M213" s="209"/>
      <c r="N213" s="209"/>
      <c r="O213" s="209"/>
      <c r="P213" s="209"/>
      <c r="Q213" s="209"/>
      <c r="R213" s="209"/>
      <c r="S213" s="209"/>
      <c r="T213" s="209"/>
      <c r="U213" s="209"/>
      <c r="V213" s="209"/>
      <c r="W213" s="209"/>
      <c r="X213" s="209"/>
      <c r="Y213" s="209"/>
      <c r="Z213" s="209"/>
      <c r="AA213" s="209"/>
      <c r="AB213" s="209"/>
      <c r="AC213" s="209"/>
      <c r="AD213" s="209"/>
    </row>
    <row r="214" spans="1:30" s="147" customFormat="1" x14ac:dyDescent="0.15">
      <c r="A214" s="902"/>
      <c r="B214" s="176"/>
      <c r="C214" s="232"/>
      <c r="D214" s="218"/>
      <c r="E214" s="189"/>
      <c r="F214" s="168"/>
      <c r="G214" s="176"/>
      <c r="H214" s="142"/>
      <c r="I214" s="86"/>
      <c r="J214" s="86"/>
      <c r="K214" s="176"/>
      <c r="L214" s="209"/>
      <c r="M214" s="209"/>
      <c r="N214" s="209"/>
      <c r="O214" s="209"/>
      <c r="P214" s="209"/>
      <c r="Q214" s="209"/>
      <c r="R214" s="209"/>
      <c r="S214" s="209"/>
      <c r="T214" s="209"/>
      <c r="U214" s="209"/>
      <c r="V214" s="209"/>
      <c r="W214" s="209"/>
      <c r="X214" s="209"/>
      <c r="Y214" s="209"/>
      <c r="Z214" s="209"/>
      <c r="AA214" s="209"/>
      <c r="AB214" s="209"/>
      <c r="AC214" s="209"/>
      <c r="AD214" s="209"/>
    </row>
    <row r="215" spans="1:30" s="147" customFormat="1" x14ac:dyDescent="0.15">
      <c r="A215" s="902" t="s">
        <v>33</v>
      </c>
      <c r="B215" s="176"/>
      <c r="C215" s="232"/>
      <c r="D215" s="218">
        <f>SUM(D202:D213)</f>
        <v>12</v>
      </c>
      <c r="E215" s="189">
        <f>SUM(E202:E214)</f>
        <v>206.94</v>
      </c>
      <c r="F215" s="168"/>
      <c r="G215" s="176"/>
      <c r="H215" s="142"/>
      <c r="I215" s="86"/>
      <c r="J215" s="86">
        <f>SUM(J202:J214)</f>
        <v>1926</v>
      </c>
      <c r="K215" s="219">
        <v>36167.800000000003</v>
      </c>
      <c r="L215" s="209"/>
      <c r="M215" s="209"/>
      <c r="N215" s="209"/>
      <c r="O215" s="209"/>
      <c r="P215" s="209"/>
      <c r="Q215" s="209"/>
      <c r="R215" s="209"/>
      <c r="S215" s="209"/>
      <c r="T215" s="209"/>
      <c r="U215" s="209"/>
      <c r="V215" s="209"/>
      <c r="W215" s="209"/>
      <c r="X215" s="209"/>
      <c r="Y215" s="209"/>
      <c r="Z215" s="209"/>
      <c r="AA215" s="209"/>
      <c r="AB215" s="209"/>
      <c r="AC215" s="209"/>
      <c r="AD215" s="209"/>
    </row>
    <row r="216" spans="1:30" s="147" customFormat="1" x14ac:dyDescent="0.15">
      <c r="A216" s="217" t="s">
        <v>889</v>
      </c>
      <c r="B216" s="176"/>
      <c r="C216" s="232"/>
      <c r="D216" s="218"/>
      <c r="E216" s="189"/>
      <c r="F216" s="168"/>
      <c r="G216" s="176"/>
      <c r="H216" s="142"/>
      <c r="I216" s="86"/>
      <c r="J216" s="86"/>
      <c r="K216" s="176"/>
      <c r="L216" s="209"/>
      <c r="M216" s="209"/>
      <c r="N216" s="209"/>
      <c r="O216" s="209"/>
      <c r="P216" s="209"/>
      <c r="Q216" s="209"/>
      <c r="R216" s="209"/>
      <c r="S216" s="209"/>
      <c r="T216" s="209"/>
      <c r="U216" s="209"/>
      <c r="V216" s="209"/>
      <c r="W216" s="209"/>
      <c r="X216" s="209"/>
      <c r="Y216" s="209"/>
      <c r="Z216" s="209"/>
      <c r="AA216" s="209"/>
      <c r="AB216" s="209"/>
      <c r="AC216" s="209"/>
      <c r="AD216" s="209"/>
    </row>
    <row r="217" spans="1:30" s="147" customFormat="1" x14ac:dyDescent="0.15">
      <c r="A217" s="902">
        <v>712</v>
      </c>
      <c r="B217" s="176" t="s">
        <v>383</v>
      </c>
      <c r="C217" s="232">
        <v>9.52</v>
      </c>
      <c r="D217" s="218">
        <v>1</v>
      </c>
      <c r="E217" s="189">
        <f t="shared" si="7"/>
        <v>9.52</v>
      </c>
      <c r="F217" s="168" t="s">
        <v>890</v>
      </c>
      <c r="G217" s="176"/>
      <c r="H217" s="922" t="s">
        <v>3</v>
      </c>
      <c r="I217" s="669" t="s">
        <v>6</v>
      </c>
      <c r="J217" s="86">
        <v>52</v>
      </c>
      <c r="K217" s="219">
        <f t="shared" ref="K217:K228" si="11">J217*E217</f>
        <v>495.03999999999996</v>
      </c>
      <c r="L217" s="209"/>
      <c r="M217" s="209"/>
      <c r="N217" s="209"/>
      <c r="O217" s="209"/>
      <c r="P217" s="209"/>
      <c r="Q217" s="209"/>
      <c r="R217" s="209"/>
      <c r="S217" s="209"/>
      <c r="T217" s="209"/>
      <c r="U217" s="209"/>
      <c r="V217" s="209"/>
      <c r="W217" s="209"/>
      <c r="X217" s="209"/>
      <c r="Y217" s="209"/>
      <c r="Z217" s="209"/>
      <c r="AA217" s="209"/>
      <c r="AB217" s="209"/>
      <c r="AC217" s="209"/>
      <c r="AD217" s="209"/>
    </row>
    <row r="218" spans="1:30" s="147" customFormat="1" x14ac:dyDescent="0.15">
      <c r="A218" s="902">
        <v>713</v>
      </c>
      <c r="B218" s="176" t="s">
        <v>891</v>
      </c>
      <c r="C218" s="232">
        <v>12.25</v>
      </c>
      <c r="D218" s="218">
        <v>1</v>
      </c>
      <c r="E218" s="189">
        <v>12.25</v>
      </c>
      <c r="F218" s="168"/>
      <c r="G218" s="176"/>
      <c r="H218" s="922" t="s">
        <v>304</v>
      </c>
      <c r="I218" s="669" t="s">
        <v>8</v>
      </c>
      <c r="J218" s="86">
        <v>156</v>
      </c>
      <c r="K218" s="219">
        <f t="shared" si="11"/>
        <v>1911</v>
      </c>
      <c r="L218" s="209"/>
      <c r="M218" s="209"/>
      <c r="N218" s="209"/>
      <c r="O218" s="209"/>
      <c r="P218" s="209"/>
      <c r="Q218" s="209"/>
      <c r="R218" s="209"/>
      <c r="S218" s="209"/>
      <c r="T218" s="209"/>
      <c r="U218" s="209"/>
      <c r="V218" s="209"/>
      <c r="W218" s="209"/>
      <c r="X218" s="209"/>
      <c r="Y218" s="209"/>
      <c r="Z218" s="209"/>
      <c r="AA218" s="209"/>
      <c r="AB218" s="209"/>
      <c r="AC218" s="209"/>
      <c r="AD218" s="209"/>
    </row>
    <row r="219" spans="1:30" s="147" customFormat="1" x14ac:dyDescent="0.15">
      <c r="A219" s="902">
        <v>714</v>
      </c>
      <c r="B219" s="176" t="s">
        <v>892</v>
      </c>
      <c r="C219" s="232">
        <v>8.9499999999999993</v>
      </c>
      <c r="D219" s="218">
        <v>1</v>
      </c>
      <c r="E219" s="189">
        <f t="shared" si="7"/>
        <v>8.9499999999999993</v>
      </c>
      <c r="F219" s="168" t="s">
        <v>890</v>
      </c>
      <c r="G219" s="176"/>
      <c r="H219" s="922" t="s">
        <v>304</v>
      </c>
      <c r="I219" s="669" t="s">
        <v>8</v>
      </c>
      <c r="J219" s="86">
        <v>156</v>
      </c>
      <c r="K219" s="219">
        <f t="shared" si="11"/>
        <v>1396.1999999999998</v>
      </c>
      <c r="L219" s="209"/>
      <c r="M219" s="209"/>
      <c r="N219" s="209"/>
      <c r="O219" s="209"/>
      <c r="P219" s="209"/>
      <c r="Q219" s="209"/>
      <c r="R219" s="209"/>
      <c r="S219" s="209"/>
      <c r="T219" s="209"/>
      <c r="U219" s="209"/>
      <c r="V219" s="209"/>
      <c r="W219" s="209"/>
      <c r="X219" s="209"/>
      <c r="Y219" s="209"/>
      <c r="Z219" s="209"/>
      <c r="AA219" s="209"/>
      <c r="AB219" s="209"/>
      <c r="AC219" s="209"/>
      <c r="AD219" s="209"/>
    </row>
    <row r="220" spans="1:30" s="147" customFormat="1" x14ac:dyDescent="0.15">
      <c r="A220" s="902">
        <v>715</v>
      </c>
      <c r="B220" s="176" t="s">
        <v>654</v>
      </c>
      <c r="C220" s="232">
        <v>3.75</v>
      </c>
      <c r="D220" s="218">
        <v>1</v>
      </c>
      <c r="E220" s="189">
        <f t="shared" si="7"/>
        <v>3.75</v>
      </c>
      <c r="F220" s="168" t="s">
        <v>890</v>
      </c>
      <c r="G220" s="176"/>
      <c r="H220" s="922" t="s">
        <v>304</v>
      </c>
      <c r="I220" s="669" t="s">
        <v>8</v>
      </c>
      <c r="J220" s="86">
        <v>156</v>
      </c>
      <c r="K220" s="219">
        <f t="shared" si="11"/>
        <v>585</v>
      </c>
      <c r="L220" s="209"/>
      <c r="M220" s="209"/>
      <c r="N220" s="209"/>
      <c r="O220" s="209"/>
      <c r="P220" s="209"/>
    </row>
    <row r="221" spans="1:30" s="147" customFormat="1" x14ac:dyDescent="0.15">
      <c r="A221" s="902">
        <v>716</v>
      </c>
      <c r="B221" s="176" t="s">
        <v>1121</v>
      </c>
      <c r="C221" s="232">
        <v>3.75</v>
      </c>
      <c r="D221" s="218">
        <v>1</v>
      </c>
      <c r="E221" s="189">
        <f t="shared" si="7"/>
        <v>3.75</v>
      </c>
      <c r="F221" s="168"/>
      <c r="G221" s="176" t="s">
        <v>712</v>
      </c>
      <c r="H221" s="922" t="s">
        <v>304</v>
      </c>
      <c r="I221" s="669" t="s">
        <v>8</v>
      </c>
      <c r="J221" s="86">
        <v>156</v>
      </c>
      <c r="K221" s="219">
        <f t="shared" si="11"/>
        <v>585</v>
      </c>
      <c r="L221" s="209"/>
      <c r="M221" s="209"/>
      <c r="N221" s="209"/>
      <c r="O221" s="209"/>
      <c r="P221" s="209"/>
    </row>
    <row r="222" spans="1:30" s="147" customFormat="1" x14ac:dyDescent="0.15">
      <c r="A222" s="902" t="s">
        <v>1120</v>
      </c>
      <c r="B222" s="176" t="s">
        <v>1122</v>
      </c>
      <c r="C222" s="232">
        <v>15.09</v>
      </c>
      <c r="D222" s="218">
        <v>1</v>
      </c>
      <c r="E222" s="189">
        <f t="shared" si="7"/>
        <v>15.09</v>
      </c>
      <c r="F222" s="168" t="s">
        <v>24</v>
      </c>
      <c r="G222" s="176"/>
      <c r="H222" s="922" t="s">
        <v>304</v>
      </c>
      <c r="I222" s="669" t="s">
        <v>8</v>
      </c>
      <c r="J222" s="86">
        <v>156</v>
      </c>
      <c r="K222" s="219">
        <f t="shared" si="11"/>
        <v>2354.04</v>
      </c>
      <c r="L222" s="209"/>
      <c r="M222" s="209"/>
      <c r="N222" s="209"/>
      <c r="O222" s="209"/>
      <c r="P222" s="209"/>
    </row>
    <row r="223" spans="1:30" s="147" customFormat="1" x14ac:dyDescent="0.15">
      <c r="A223" s="902">
        <v>717</v>
      </c>
      <c r="B223" s="176" t="s">
        <v>893</v>
      </c>
      <c r="C223" s="232">
        <v>9.52</v>
      </c>
      <c r="D223" s="218">
        <v>1</v>
      </c>
      <c r="E223" s="189">
        <f t="shared" si="7"/>
        <v>9.52</v>
      </c>
      <c r="F223" s="168" t="s">
        <v>890</v>
      </c>
      <c r="G223" s="176"/>
      <c r="H223" s="922" t="s">
        <v>304</v>
      </c>
      <c r="I223" s="669" t="s">
        <v>8</v>
      </c>
      <c r="J223" s="86">
        <v>156</v>
      </c>
      <c r="K223" s="219">
        <f t="shared" si="11"/>
        <v>1485.12</v>
      </c>
      <c r="L223" s="209"/>
      <c r="M223" s="209"/>
      <c r="N223" s="209"/>
      <c r="O223" s="209"/>
      <c r="P223" s="209"/>
    </row>
    <row r="224" spans="1:30" s="147" customFormat="1" x14ac:dyDescent="0.15">
      <c r="A224" s="902">
        <v>718</v>
      </c>
      <c r="B224" s="176" t="s">
        <v>894</v>
      </c>
      <c r="C224" s="232">
        <v>9.52</v>
      </c>
      <c r="D224" s="218">
        <v>1</v>
      </c>
      <c r="E224" s="189">
        <f t="shared" si="7"/>
        <v>9.52</v>
      </c>
      <c r="F224" s="168" t="s">
        <v>890</v>
      </c>
      <c r="G224" s="176"/>
      <c r="H224" s="922" t="s">
        <v>304</v>
      </c>
      <c r="I224" s="669" t="s">
        <v>8</v>
      </c>
      <c r="J224" s="86">
        <v>156</v>
      </c>
      <c r="K224" s="219">
        <f t="shared" si="11"/>
        <v>1485.12</v>
      </c>
      <c r="L224" s="209"/>
      <c r="M224" s="209"/>
      <c r="N224" s="209"/>
      <c r="O224" s="209"/>
      <c r="P224" s="209"/>
    </row>
    <row r="225" spans="1:16" s="147" customFormat="1" x14ac:dyDescent="0.15">
      <c r="A225" s="902">
        <v>719</v>
      </c>
      <c r="B225" s="176" t="s">
        <v>895</v>
      </c>
      <c r="C225" s="232">
        <v>10.15</v>
      </c>
      <c r="D225" s="218">
        <v>1</v>
      </c>
      <c r="E225" s="189">
        <f t="shared" si="7"/>
        <v>10.15</v>
      </c>
      <c r="F225" s="168" t="s">
        <v>890</v>
      </c>
      <c r="G225" s="176"/>
      <c r="H225" s="922" t="s">
        <v>304</v>
      </c>
      <c r="I225" s="669" t="s">
        <v>8</v>
      </c>
      <c r="J225" s="86">
        <v>156</v>
      </c>
      <c r="K225" s="219">
        <f t="shared" si="11"/>
        <v>1583.4</v>
      </c>
      <c r="L225" s="209"/>
      <c r="M225" s="209"/>
      <c r="N225" s="209"/>
      <c r="O225" s="209"/>
      <c r="P225" s="209"/>
    </row>
    <row r="226" spans="1:16" s="147" customFormat="1" x14ac:dyDescent="0.15">
      <c r="A226" s="902">
        <v>720</v>
      </c>
      <c r="B226" s="176" t="s">
        <v>896</v>
      </c>
      <c r="C226" s="232">
        <v>79</v>
      </c>
      <c r="D226" s="218">
        <v>1</v>
      </c>
      <c r="E226" s="189">
        <f t="shared" ref="E226:E285" si="12">SUM(C226*D226)</f>
        <v>79</v>
      </c>
      <c r="F226" s="168" t="s">
        <v>890</v>
      </c>
      <c r="G226" s="176"/>
      <c r="H226" s="922" t="s">
        <v>304</v>
      </c>
      <c r="I226" s="669" t="s">
        <v>8</v>
      </c>
      <c r="J226" s="86">
        <v>156</v>
      </c>
      <c r="K226" s="219">
        <f t="shared" si="11"/>
        <v>12324</v>
      </c>
      <c r="L226" s="209"/>
      <c r="M226" s="209"/>
      <c r="N226" s="209"/>
      <c r="O226" s="209"/>
      <c r="P226" s="209"/>
    </row>
    <row r="227" spans="1:16" s="147" customFormat="1" x14ac:dyDescent="0.15">
      <c r="A227" s="902">
        <v>721</v>
      </c>
      <c r="B227" s="176" t="s">
        <v>635</v>
      </c>
      <c r="C227" s="232">
        <v>25.71</v>
      </c>
      <c r="D227" s="218">
        <v>1</v>
      </c>
      <c r="E227" s="189">
        <f t="shared" si="12"/>
        <v>25.71</v>
      </c>
      <c r="F227" s="168" t="s">
        <v>890</v>
      </c>
      <c r="G227" s="176"/>
      <c r="H227" s="922" t="s">
        <v>3</v>
      </c>
      <c r="I227" s="669" t="s">
        <v>11</v>
      </c>
      <c r="J227" s="86">
        <v>314</v>
      </c>
      <c r="K227" s="219">
        <f t="shared" si="11"/>
        <v>8072.9400000000005</v>
      </c>
      <c r="L227" s="209"/>
      <c r="M227" s="209"/>
      <c r="N227" s="209"/>
      <c r="O227" s="209"/>
      <c r="P227" s="209"/>
    </row>
    <row r="228" spans="1:16" s="147" customFormat="1" x14ac:dyDescent="0.15">
      <c r="A228" s="902">
        <v>722</v>
      </c>
      <c r="B228" s="176" t="s">
        <v>647</v>
      </c>
      <c r="C228" s="232">
        <v>51.6</v>
      </c>
      <c r="D228" s="218">
        <v>1</v>
      </c>
      <c r="E228" s="189">
        <f>SUM(C235*D235)</f>
        <v>12.25</v>
      </c>
      <c r="F228" s="168" t="s">
        <v>890</v>
      </c>
      <c r="G228" s="176"/>
      <c r="H228" s="922" t="s">
        <v>3</v>
      </c>
      <c r="I228" s="669" t="s">
        <v>11</v>
      </c>
      <c r="J228" s="86">
        <v>314</v>
      </c>
      <c r="K228" s="219">
        <f t="shared" si="11"/>
        <v>3846.5</v>
      </c>
      <c r="L228" s="209"/>
      <c r="M228" s="209"/>
      <c r="N228" s="209"/>
      <c r="O228" s="209"/>
      <c r="P228" s="209"/>
    </row>
    <row r="229" spans="1:16" s="147" customFormat="1" x14ac:dyDescent="0.15">
      <c r="A229" s="902"/>
      <c r="B229" s="176"/>
      <c r="C229" s="232"/>
      <c r="D229" s="218"/>
      <c r="E229" s="189"/>
      <c r="F229" s="168"/>
      <c r="G229" s="176"/>
      <c r="H229" s="142"/>
      <c r="I229" s="86"/>
      <c r="J229" s="86"/>
      <c r="K229" s="176"/>
      <c r="L229" s="209"/>
      <c r="M229" s="209"/>
      <c r="N229" s="209"/>
      <c r="O229" s="209"/>
      <c r="P229" s="209"/>
    </row>
    <row r="230" spans="1:16" s="147" customFormat="1" x14ac:dyDescent="0.15">
      <c r="A230" s="902" t="s">
        <v>33</v>
      </c>
      <c r="B230" s="176"/>
      <c r="C230" s="232"/>
      <c r="D230" s="218">
        <v>12</v>
      </c>
      <c r="E230" s="189">
        <f>SUM(E217:E229)</f>
        <v>199.46</v>
      </c>
      <c r="F230" s="168"/>
      <c r="G230" s="176"/>
      <c r="H230" s="142"/>
      <c r="I230" s="86"/>
      <c r="J230" s="86">
        <f>SUM(J217:J229)</f>
        <v>2084</v>
      </c>
      <c r="K230" s="219">
        <v>36123.199999999997</v>
      </c>
      <c r="L230" s="209"/>
      <c r="M230" s="209"/>
      <c r="N230" s="209"/>
      <c r="O230" s="209"/>
      <c r="P230" s="209"/>
    </row>
    <row r="231" spans="1:16" s="147" customFormat="1" x14ac:dyDescent="0.15">
      <c r="A231" s="217" t="s">
        <v>897</v>
      </c>
      <c r="B231" s="176"/>
      <c r="C231" s="232"/>
      <c r="D231" s="218"/>
      <c r="E231" s="189"/>
      <c r="F231" s="168"/>
      <c r="G231" s="176"/>
      <c r="H231" s="142"/>
      <c r="I231" s="86"/>
      <c r="J231" s="86"/>
      <c r="K231" s="176"/>
      <c r="L231" s="209"/>
      <c r="M231" s="209"/>
      <c r="N231" s="209"/>
      <c r="O231" s="209"/>
      <c r="P231" s="209"/>
    </row>
    <row r="232" spans="1:16" s="147" customFormat="1" x14ac:dyDescent="0.15">
      <c r="A232" s="902">
        <v>723</v>
      </c>
      <c r="B232" s="176" t="s">
        <v>405</v>
      </c>
      <c r="C232" s="232">
        <v>9.52</v>
      </c>
      <c r="D232" s="218">
        <v>1</v>
      </c>
      <c r="E232" s="189">
        <f t="shared" si="12"/>
        <v>9.52</v>
      </c>
      <c r="F232" s="168" t="s">
        <v>890</v>
      </c>
      <c r="G232" s="176"/>
      <c r="H232" s="922" t="s">
        <v>304</v>
      </c>
      <c r="I232" s="669" t="s">
        <v>8</v>
      </c>
      <c r="J232" s="86">
        <v>156</v>
      </c>
      <c r="K232" s="219">
        <f t="shared" ref="K232:K247" si="13">J232*E232</f>
        <v>1485.12</v>
      </c>
      <c r="L232" s="209"/>
      <c r="M232" s="209"/>
      <c r="N232" s="209"/>
      <c r="O232" s="209"/>
      <c r="P232" s="209"/>
    </row>
    <row r="233" spans="1:16" s="147" customFormat="1" x14ac:dyDescent="0.15">
      <c r="A233" s="902">
        <v>724</v>
      </c>
      <c r="B233" s="176" t="s">
        <v>405</v>
      </c>
      <c r="C233" s="232">
        <v>8.75</v>
      </c>
      <c r="D233" s="218">
        <v>1</v>
      </c>
      <c r="E233" s="189">
        <f t="shared" si="12"/>
        <v>8.75</v>
      </c>
      <c r="F233" s="168" t="s">
        <v>890</v>
      </c>
      <c r="G233" s="176"/>
      <c r="H233" s="922" t="s">
        <v>304</v>
      </c>
      <c r="I233" s="669" t="s">
        <v>8</v>
      </c>
      <c r="J233" s="86">
        <v>156</v>
      </c>
      <c r="K233" s="219">
        <f t="shared" si="13"/>
        <v>1365</v>
      </c>
      <c r="L233" s="209"/>
      <c r="M233" s="209"/>
      <c r="N233" s="209"/>
      <c r="O233" s="209"/>
      <c r="P233" s="209"/>
    </row>
    <row r="234" spans="1:16" s="147" customFormat="1" x14ac:dyDescent="0.15">
      <c r="A234" s="902">
        <v>725</v>
      </c>
      <c r="B234" s="176" t="s">
        <v>898</v>
      </c>
      <c r="C234" s="232">
        <v>20.3</v>
      </c>
      <c r="D234" s="218">
        <v>1</v>
      </c>
      <c r="E234" s="189">
        <f t="shared" si="12"/>
        <v>20.3</v>
      </c>
      <c r="F234" s="168" t="s">
        <v>890</v>
      </c>
      <c r="G234" s="176"/>
      <c r="H234" s="922" t="s">
        <v>304</v>
      </c>
      <c r="I234" s="669" t="s">
        <v>8</v>
      </c>
      <c r="J234" s="86">
        <v>156</v>
      </c>
      <c r="K234" s="219">
        <f t="shared" si="13"/>
        <v>3166.8</v>
      </c>
      <c r="L234" s="209"/>
      <c r="M234" s="209"/>
      <c r="N234" s="209"/>
      <c r="O234" s="209"/>
      <c r="P234" s="209"/>
    </row>
    <row r="235" spans="1:16" s="147" customFormat="1" x14ac:dyDescent="0.15">
      <c r="A235" s="902">
        <v>726</v>
      </c>
      <c r="B235" s="176" t="s">
        <v>405</v>
      </c>
      <c r="C235" s="232">
        <v>12.25</v>
      </c>
      <c r="D235" s="218">
        <v>1</v>
      </c>
      <c r="E235" s="189">
        <f t="shared" si="12"/>
        <v>12.25</v>
      </c>
      <c r="F235" s="168" t="s">
        <v>890</v>
      </c>
      <c r="G235" s="176"/>
      <c r="H235" s="922" t="s">
        <v>304</v>
      </c>
      <c r="I235" s="669" t="s">
        <v>8</v>
      </c>
      <c r="J235" s="86">
        <v>156</v>
      </c>
      <c r="K235" s="219">
        <f t="shared" si="13"/>
        <v>1911</v>
      </c>
      <c r="L235" s="209"/>
      <c r="M235" s="209"/>
      <c r="N235" s="209"/>
      <c r="O235" s="209"/>
      <c r="P235" s="209"/>
    </row>
    <row r="236" spans="1:16" s="147" customFormat="1" x14ac:dyDescent="0.15">
      <c r="A236" s="902">
        <v>727</v>
      </c>
      <c r="B236" s="176" t="s">
        <v>383</v>
      </c>
      <c r="C236" s="232">
        <v>9.52</v>
      </c>
      <c r="D236" s="218">
        <v>1</v>
      </c>
      <c r="E236" s="189">
        <f t="shared" si="12"/>
        <v>9.52</v>
      </c>
      <c r="F236" s="168" t="s">
        <v>890</v>
      </c>
      <c r="G236" s="176"/>
      <c r="H236" s="922" t="s">
        <v>3</v>
      </c>
      <c r="I236" s="669" t="s">
        <v>6</v>
      </c>
      <c r="J236" s="86">
        <v>52</v>
      </c>
      <c r="K236" s="219">
        <f t="shared" si="13"/>
        <v>495.03999999999996</v>
      </c>
      <c r="L236" s="209"/>
      <c r="M236" s="209"/>
      <c r="N236" s="209"/>
      <c r="O236" s="209"/>
      <c r="P236" s="209"/>
    </row>
    <row r="237" spans="1:16" s="147" customFormat="1" x14ac:dyDescent="0.15">
      <c r="A237" s="902">
        <v>728</v>
      </c>
      <c r="B237" s="176" t="s">
        <v>629</v>
      </c>
      <c r="C237" s="232">
        <v>9.52</v>
      </c>
      <c r="D237" s="218">
        <v>1</v>
      </c>
      <c r="E237" s="189">
        <f t="shared" si="12"/>
        <v>9.52</v>
      </c>
      <c r="F237" s="168" t="s">
        <v>890</v>
      </c>
      <c r="G237" s="176"/>
      <c r="H237" s="922" t="s">
        <v>304</v>
      </c>
      <c r="I237" s="669" t="s">
        <v>8</v>
      </c>
      <c r="J237" s="86">
        <v>156</v>
      </c>
      <c r="K237" s="219">
        <f t="shared" si="13"/>
        <v>1485.12</v>
      </c>
      <c r="L237" s="209"/>
      <c r="M237" s="209"/>
      <c r="N237" s="209"/>
      <c r="O237" s="209"/>
      <c r="P237" s="209"/>
    </row>
    <row r="238" spans="1:16" s="147" customFormat="1" x14ac:dyDescent="0.15">
      <c r="A238" s="902">
        <v>729</v>
      </c>
      <c r="B238" s="176" t="s">
        <v>630</v>
      </c>
      <c r="C238" s="232">
        <v>11.74</v>
      </c>
      <c r="D238" s="218">
        <v>1</v>
      </c>
      <c r="E238" s="189">
        <f>SUM(C298*D298)</f>
        <v>78.62</v>
      </c>
      <c r="F238" s="168" t="s">
        <v>890</v>
      </c>
      <c r="G238" s="176"/>
      <c r="H238" s="922" t="s">
        <v>304</v>
      </c>
      <c r="I238" s="669" t="s">
        <v>8</v>
      </c>
      <c r="J238" s="86">
        <v>156</v>
      </c>
      <c r="K238" s="219">
        <f t="shared" si="13"/>
        <v>12264.720000000001</v>
      </c>
      <c r="L238" s="209"/>
      <c r="M238" s="209"/>
      <c r="N238" s="209"/>
      <c r="O238" s="209"/>
      <c r="P238" s="209"/>
    </row>
    <row r="239" spans="1:16" s="147" customFormat="1" x14ac:dyDescent="0.15">
      <c r="A239" s="902">
        <v>730</v>
      </c>
      <c r="B239" s="176" t="s">
        <v>631</v>
      </c>
      <c r="C239" s="232">
        <v>9.52</v>
      </c>
      <c r="D239" s="218">
        <v>1</v>
      </c>
      <c r="E239" s="189">
        <f t="shared" si="12"/>
        <v>9.52</v>
      </c>
      <c r="F239" s="168" t="s">
        <v>890</v>
      </c>
      <c r="G239" s="176"/>
      <c r="H239" s="922" t="s">
        <v>304</v>
      </c>
      <c r="I239" s="669" t="s">
        <v>8</v>
      </c>
      <c r="J239" s="86">
        <v>156</v>
      </c>
      <c r="K239" s="219">
        <f t="shared" si="13"/>
        <v>1485.12</v>
      </c>
      <c r="L239" s="209"/>
      <c r="M239" s="209"/>
      <c r="N239" s="209"/>
      <c r="O239" s="209"/>
      <c r="P239" s="209"/>
    </row>
    <row r="240" spans="1:16" s="147" customFormat="1" x14ac:dyDescent="0.15">
      <c r="A240" s="902">
        <v>731</v>
      </c>
      <c r="B240" s="176" t="s">
        <v>632</v>
      </c>
      <c r="C240" s="232">
        <v>10.15</v>
      </c>
      <c r="D240" s="218">
        <v>1</v>
      </c>
      <c r="E240" s="189">
        <f t="shared" si="12"/>
        <v>10.15</v>
      </c>
      <c r="F240" s="168" t="s">
        <v>890</v>
      </c>
      <c r="G240" s="176"/>
      <c r="H240" s="922" t="s">
        <v>304</v>
      </c>
      <c r="I240" s="669" t="s">
        <v>8</v>
      </c>
      <c r="J240" s="86">
        <v>156</v>
      </c>
      <c r="K240" s="219">
        <f t="shared" si="13"/>
        <v>1583.4</v>
      </c>
      <c r="L240" s="209"/>
      <c r="M240" s="209"/>
      <c r="N240" s="209"/>
      <c r="O240" s="209"/>
      <c r="P240" s="209"/>
    </row>
    <row r="241" spans="1:16" s="147" customFormat="1" x14ac:dyDescent="0.15">
      <c r="A241" s="902">
        <v>732</v>
      </c>
      <c r="B241" s="176" t="s">
        <v>633</v>
      </c>
      <c r="C241" s="232">
        <v>10.15</v>
      </c>
      <c r="D241" s="218">
        <v>1</v>
      </c>
      <c r="E241" s="189">
        <f>SUM(C352*D352)</f>
        <v>7.5</v>
      </c>
      <c r="F241" s="168" t="s">
        <v>890</v>
      </c>
      <c r="G241" s="176"/>
      <c r="H241" s="922" t="s">
        <v>304</v>
      </c>
      <c r="I241" s="669" t="s">
        <v>8</v>
      </c>
      <c r="J241" s="86">
        <v>156</v>
      </c>
      <c r="K241" s="219">
        <f t="shared" si="13"/>
        <v>1170</v>
      </c>
      <c r="L241" s="209"/>
      <c r="M241" s="209"/>
      <c r="N241" s="209"/>
      <c r="O241" s="209"/>
      <c r="P241" s="209"/>
    </row>
    <row r="242" spans="1:16" s="147" customFormat="1" x14ac:dyDescent="0.15">
      <c r="A242" s="902">
        <v>733</v>
      </c>
      <c r="B242" s="176" t="s">
        <v>899</v>
      </c>
      <c r="C242" s="232">
        <v>9.52</v>
      </c>
      <c r="D242" s="218">
        <v>1</v>
      </c>
      <c r="E242" s="189">
        <f t="shared" si="12"/>
        <v>9.52</v>
      </c>
      <c r="F242" s="168" t="s">
        <v>890</v>
      </c>
      <c r="G242" s="176"/>
      <c r="H242" s="922" t="s">
        <v>304</v>
      </c>
      <c r="I242" s="669" t="s">
        <v>8</v>
      </c>
      <c r="J242" s="86">
        <v>156</v>
      </c>
      <c r="K242" s="219">
        <f t="shared" si="13"/>
        <v>1485.12</v>
      </c>
      <c r="L242" s="209"/>
      <c r="M242" s="209"/>
      <c r="N242" s="209"/>
      <c r="O242" s="209"/>
      <c r="P242" s="209"/>
    </row>
    <row r="243" spans="1:16" s="147" customFormat="1" x14ac:dyDescent="0.15">
      <c r="A243" s="902">
        <v>734</v>
      </c>
      <c r="B243" s="176" t="s">
        <v>637</v>
      </c>
      <c r="C243" s="232">
        <v>9.52</v>
      </c>
      <c r="D243" s="218">
        <v>1</v>
      </c>
      <c r="E243" s="189">
        <f t="shared" si="12"/>
        <v>9.52</v>
      </c>
      <c r="F243" s="168" t="s">
        <v>890</v>
      </c>
      <c r="G243" s="176"/>
      <c r="H243" s="922" t="s">
        <v>304</v>
      </c>
      <c r="I243" s="669" t="s">
        <v>8</v>
      </c>
      <c r="J243" s="86">
        <v>156</v>
      </c>
      <c r="K243" s="219">
        <f t="shared" si="13"/>
        <v>1485.12</v>
      </c>
      <c r="L243" s="209"/>
      <c r="M243" s="209"/>
      <c r="N243" s="209"/>
      <c r="O243" s="209"/>
      <c r="P243" s="209"/>
    </row>
    <row r="244" spans="1:16" s="147" customFormat="1" x14ac:dyDescent="0.15">
      <c r="A244" s="902">
        <v>735</v>
      </c>
      <c r="B244" s="176" t="s">
        <v>634</v>
      </c>
      <c r="C244" s="232">
        <v>46.02</v>
      </c>
      <c r="D244" s="218">
        <v>1</v>
      </c>
      <c r="E244" s="189">
        <f t="shared" si="12"/>
        <v>46.02</v>
      </c>
      <c r="F244" s="168" t="s">
        <v>890</v>
      </c>
      <c r="G244" s="176"/>
      <c r="H244" s="922" t="s">
        <v>304</v>
      </c>
      <c r="I244" s="669" t="s">
        <v>8</v>
      </c>
      <c r="J244" s="86">
        <v>156</v>
      </c>
      <c r="K244" s="219">
        <f t="shared" si="13"/>
        <v>7179.1200000000008</v>
      </c>
      <c r="L244" s="209"/>
      <c r="M244" s="209"/>
      <c r="N244" s="209"/>
      <c r="O244" s="209"/>
      <c r="P244" s="209"/>
    </row>
    <row r="245" spans="1:16" s="147" customFormat="1" x14ac:dyDescent="0.15">
      <c r="A245" s="902">
        <v>736</v>
      </c>
      <c r="B245" s="176" t="s">
        <v>655</v>
      </c>
      <c r="C245" s="232">
        <v>5.52</v>
      </c>
      <c r="D245" s="218">
        <v>1</v>
      </c>
      <c r="E245" s="189">
        <f t="shared" si="12"/>
        <v>5.52</v>
      </c>
      <c r="F245" s="168" t="s">
        <v>890</v>
      </c>
      <c r="G245" s="176"/>
      <c r="H245" s="922" t="s">
        <v>3</v>
      </c>
      <c r="I245" s="669" t="s">
        <v>11</v>
      </c>
      <c r="J245" s="86">
        <v>314</v>
      </c>
      <c r="K245" s="219">
        <f t="shared" si="13"/>
        <v>1733.28</v>
      </c>
      <c r="L245" s="209"/>
      <c r="M245" s="209"/>
      <c r="N245" s="209"/>
      <c r="O245" s="209"/>
      <c r="P245" s="209"/>
    </row>
    <row r="246" spans="1:16" s="147" customFormat="1" x14ac:dyDescent="0.15">
      <c r="A246" s="902" t="s">
        <v>1150</v>
      </c>
      <c r="B246" s="176" t="s">
        <v>657</v>
      </c>
      <c r="C246" s="232">
        <v>21.6</v>
      </c>
      <c r="D246" s="218">
        <v>1</v>
      </c>
      <c r="E246" s="189">
        <f t="shared" si="12"/>
        <v>21.6</v>
      </c>
      <c r="F246" s="168" t="s">
        <v>890</v>
      </c>
      <c r="G246" s="176"/>
      <c r="H246" s="922" t="s">
        <v>3</v>
      </c>
      <c r="I246" s="669" t="s">
        <v>11</v>
      </c>
      <c r="J246" s="86">
        <v>314</v>
      </c>
      <c r="K246" s="219">
        <f t="shared" si="13"/>
        <v>6782.4000000000005</v>
      </c>
      <c r="L246" s="209"/>
      <c r="M246" s="209"/>
      <c r="N246" s="209"/>
      <c r="O246" s="209"/>
      <c r="P246" s="209"/>
    </row>
    <row r="247" spans="1:16" s="147" customFormat="1" x14ac:dyDescent="0.15">
      <c r="A247" s="902" t="s">
        <v>1151</v>
      </c>
      <c r="B247" s="176" t="s">
        <v>900</v>
      </c>
      <c r="C247" s="232">
        <v>21.52</v>
      </c>
      <c r="D247" s="218">
        <v>1</v>
      </c>
      <c r="E247" s="189">
        <f t="shared" si="12"/>
        <v>21.52</v>
      </c>
      <c r="F247" s="168" t="s">
        <v>890</v>
      </c>
      <c r="G247" s="176"/>
      <c r="H247" s="922" t="s">
        <v>3</v>
      </c>
      <c r="I247" s="669" t="s">
        <v>11</v>
      </c>
      <c r="J247" s="86">
        <v>314</v>
      </c>
      <c r="K247" s="219">
        <f t="shared" si="13"/>
        <v>6757.28</v>
      </c>
      <c r="L247" s="209"/>
      <c r="M247" s="209"/>
      <c r="N247" s="209"/>
      <c r="O247" s="209"/>
      <c r="P247" s="209"/>
    </row>
    <row r="248" spans="1:16" s="147" customFormat="1" x14ac:dyDescent="0.15">
      <c r="A248" s="902"/>
      <c r="B248" s="176"/>
      <c r="C248" s="232"/>
      <c r="D248" s="218"/>
      <c r="E248" s="189"/>
      <c r="F248" s="168"/>
      <c r="G248" s="176"/>
      <c r="H248" s="142"/>
      <c r="I248" s="86"/>
      <c r="J248" s="86"/>
      <c r="K248" s="176"/>
      <c r="L248" s="209"/>
      <c r="M248" s="209"/>
      <c r="N248" s="209"/>
      <c r="O248" s="209"/>
      <c r="P248" s="209"/>
    </row>
    <row r="249" spans="1:16" s="147" customFormat="1" x14ac:dyDescent="0.15">
      <c r="A249" s="902" t="s">
        <v>33</v>
      </c>
      <c r="B249" s="176"/>
      <c r="C249" s="232"/>
      <c r="D249" s="218">
        <f>SUM(D232:D247)</f>
        <v>16</v>
      </c>
      <c r="E249" s="189">
        <f>SUM(E232:E248)</f>
        <v>289.35000000000008</v>
      </c>
      <c r="F249" s="168"/>
      <c r="G249" s="176"/>
      <c r="H249" s="142"/>
      <c r="I249" s="86"/>
      <c r="J249" s="86">
        <f>SUM(J232:J248)</f>
        <v>2866</v>
      </c>
      <c r="K249" s="219">
        <v>51833.5</v>
      </c>
      <c r="L249" s="209"/>
      <c r="M249" s="209"/>
      <c r="N249" s="209"/>
      <c r="O249" s="209"/>
      <c r="P249" s="209"/>
    </row>
    <row r="250" spans="1:16" s="147" customFormat="1" x14ac:dyDescent="0.15">
      <c r="A250" s="217" t="s">
        <v>901</v>
      </c>
      <c r="B250" s="176"/>
      <c r="C250" s="232"/>
      <c r="D250" s="218"/>
      <c r="E250" s="189"/>
      <c r="F250" s="168"/>
      <c r="G250" s="176"/>
      <c r="H250" s="142"/>
      <c r="I250" s="86"/>
      <c r="J250" s="86"/>
      <c r="K250" s="176"/>
      <c r="L250" s="209"/>
      <c r="M250" s="209"/>
      <c r="N250" s="209"/>
      <c r="O250" s="209"/>
      <c r="P250" s="209"/>
    </row>
    <row r="251" spans="1:16" s="147" customFormat="1" x14ac:dyDescent="0.15">
      <c r="A251" s="902">
        <v>737</v>
      </c>
      <c r="B251" s="176" t="s">
        <v>383</v>
      </c>
      <c r="C251" s="232">
        <v>9.52</v>
      </c>
      <c r="D251" s="218">
        <v>1</v>
      </c>
      <c r="E251" s="189">
        <f t="shared" si="12"/>
        <v>9.52</v>
      </c>
      <c r="F251" s="168" t="s">
        <v>890</v>
      </c>
      <c r="G251" s="176"/>
      <c r="H251" s="922" t="s">
        <v>3</v>
      </c>
      <c r="I251" s="669" t="s">
        <v>6</v>
      </c>
      <c r="J251" s="86">
        <v>52</v>
      </c>
      <c r="K251" s="219">
        <f t="shared" ref="K251:K263" si="14">J251*E251</f>
        <v>495.03999999999996</v>
      </c>
      <c r="L251" s="209"/>
      <c r="M251" s="209"/>
      <c r="N251" s="209"/>
      <c r="O251" s="209"/>
      <c r="P251" s="209"/>
    </row>
    <row r="252" spans="1:16" s="147" customFormat="1" x14ac:dyDescent="0.15">
      <c r="A252" s="902">
        <v>738</v>
      </c>
      <c r="B252" s="176" t="s">
        <v>638</v>
      </c>
      <c r="C252" s="232">
        <v>10.5</v>
      </c>
      <c r="D252" s="218">
        <v>1</v>
      </c>
      <c r="E252" s="189">
        <f t="shared" si="12"/>
        <v>10.5</v>
      </c>
      <c r="F252" s="168" t="s">
        <v>890</v>
      </c>
      <c r="G252" s="176"/>
      <c r="H252" s="922" t="s">
        <v>304</v>
      </c>
      <c r="I252" s="669" t="s">
        <v>8</v>
      </c>
      <c r="J252" s="86">
        <v>156</v>
      </c>
      <c r="K252" s="219">
        <f t="shared" si="14"/>
        <v>1638</v>
      </c>
      <c r="L252" s="209"/>
      <c r="M252" s="209"/>
      <c r="N252" s="209"/>
      <c r="O252" s="209"/>
      <c r="P252" s="209"/>
    </row>
    <row r="253" spans="1:16" s="147" customFormat="1" x14ac:dyDescent="0.15">
      <c r="A253" s="902">
        <v>739</v>
      </c>
      <c r="B253" s="176" t="s">
        <v>639</v>
      </c>
      <c r="C253" s="232">
        <v>10.5</v>
      </c>
      <c r="D253" s="218">
        <v>1</v>
      </c>
      <c r="E253" s="189">
        <f t="shared" si="12"/>
        <v>10.5</v>
      </c>
      <c r="F253" s="168" t="s">
        <v>890</v>
      </c>
      <c r="G253" s="176"/>
      <c r="H253" s="922" t="s">
        <v>304</v>
      </c>
      <c r="I253" s="669" t="s">
        <v>8</v>
      </c>
      <c r="J253" s="86">
        <v>156</v>
      </c>
      <c r="K253" s="219">
        <f t="shared" si="14"/>
        <v>1638</v>
      </c>
      <c r="L253" s="209"/>
      <c r="M253" s="209"/>
      <c r="N253" s="209"/>
      <c r="O253" s="209"/>
      <c r="P253" s="209"/>
    </row>
    <row r="254" spans="1:16" s="147" customFormat="1" x14ac:dyDescent="0.15">
      <c r="A254" s="902">
        <v>740</v>
      </c>
      <c r="B254" s="176" t="s">
        <v>640</v>
      </c>
      <c r="C254" s="232">
        <v>10.5</v>
      </c>
      <c r="D254" s="218">
        <v>1</v>
      </c>
      <c r="E254" s="189">
        <f t="shared" si="12"/>
        <v>10.5</v>
      </c>
      <c r="F254" s="168" t="s">
        <v>890</v>
      </c>
      <c r="G254" s="176"/>
      <c r="H254" s="922" t="s">
        <v>304</v>
      </c>
      <c r="I254" s="669" t="s">
        <v>8</v>
      </c>
      <c r="J254" s="86">
        <v>156</v>
      </c>
      <c r="K254" s="219">
        <f t="shared" si="14"/>
        <v>1638</v>
      </c>
      <c r="L254" s="209"/>
      <c r="M254" s="209"/>
      <c r="N254" s="209"/>
      <c r="O254" s="209"/>
      <c r="P254" s="209"/>
    </row>
    <row r="255" spans="1:16" s="147" customFormat="1" x14ac:dyDescent="0.15">
      <c r="A255" s="902">
        <v>741</v>
      </c>
      <c r="B255" s="176" t="s">
        <v>643</v>
      </c>
      <c r="C255" s="232">
        <v>9.52</v>
      </c>
      <c r="D255" s="218">
        <v>1</v>
      </c>
      <c r="E255" s="189">
        <f t="shared" si="12"/>
        <v>9.52</v>
      </c>
      <c r="F255" s="168" t="s">
        <v>890</v>
      </c>
      <c r="G255" s="176"/>
      <c r="H255" s="922" t="s">
        <v>304</v>
      </c>
      <c r="I255" s="669" t="s">
        <v>8</v>
      </c>
      <c r="J255" s="86">
        <v>156</v>
      </c>
      <c r="K255" s="219">
        <f t="shared" si="14"/>
        <v>1485.12</v>
      </c>
      <c r="L255" s="209"/>
      <c r="M255" s="209"/>
      <c r="N255" s="209"/>
      <c r="O255" s="209"/>
      <c r="P255" s="209"/>
    </row>
    <row r="256" spans="1:16" s="147" customFormat="1" x14ac:dyDescent="0.15">
      <c r="A256" s="902">
        <v>742</v>
      </c>
      <c r="B256" s="176" t="s">
        <v>644</v>
      </c>
      <c r="C256" s="232">
        <v>10.5</v>
      </c>
      <c r="D256" s="218">
        <v>1</v>
      </c>
      <c r="E256" s="189">
        <f t="shared" si="12"/>
        <v>10.5</v>
      </c>
      <c r="F256" s="168" t="s">
        <v>890</v>
      </c>
      <c r="G256" s="176"/>
      <c r="H256" s="922" t="s">
        <v>304</v>
      </c>
      <c r="I256" s="669" t="s">
        <v>8</v>
      </c>
      <c r="J256" s="86">
        <v>156</v>
      </c>
      <c r="K256" s="219">
        <f t="shared" si="14"/>
        <v>1638</v>
      </c>
      <c r="L256" s="209"/>
      <c r="M256" s="209"/>
      <c r="N256" s="209"/>
      <c r="O256" s="209"/>
      <c r="P256" s="209"/>
    </row>
    <row r="257" spans="1:16" s="147" customFormat="1" x14ac:dyDescent="0.15">
      <c r="A257" s="902">
        <v>743</v>
      </c>
      <c r="B257" s="176" t="s">
        <v>652</v>
      </c>
      <c r="C257" s="232">
        <v>10.5</v>
      </c>
      <c r="D257" s="218">
        <v>1</v>
      </c>
      <c r="E257" s="189">
        <f t="shared" si="12"/>
        <v>10.5</v>
      </c>
      <c r="F257" s="168" t="s">
        <v>890</v>
      </c>
      <c r="G257" s="176"/>
      <c r="H257" s="922" t="s">
        <v>304</v>
      </c>
      <c r="I257" s="669" t="s">
        <v>8</v>
      </c>
      <c r="J257" s="86">
        <v>156</v>
      </c>
      <c r="K257" s="219">
        <f t="shared" si="14"/>
        <v>1638</v>
      </c>
      <c r="L257" s="209"/>
      <c r="M257" s="209"/>
      <c r="N257" s="209"/>
      <c r="O257" s="209"/>
      <c r="P257" s="209"/>
    </row>
    <row r="258" spans="1:16" s="147" customFormat="1" x14ac:dyDescent="0.15">
      <c r="A258" s="902">
        <v>744</v>
      </c>
      <c r="B258" s="176" t="s">
        <v>653</v>
      </c>
      <c r="C258" s="232">
        <v>10.5</v>
      </c>
      <c r="D258" s="218">
        <v>1</v>
      </c>
      <c r="E258" s="189">
        <f t="shared" si="12"/>
        <v>10.5</v>
      </c>
      <c r="F258" s="168" t="s">
        <v>890</v>
      </c>
      <c r="G258" s="176"/>
      <c r="H258" s="922" t="s">
        <v>304</v>
      </c>
      <c r="I258" s="669" t="s">
        <v>8</v>
      </c>
      <c r="J258" s="86">
        <v>156</v>
      </c>
      <c r="K258" s="219">
        <f t="shared" si="14"/>
        <v>1638</v>
      </c>
      <c r="L258" s="209"/>
      <c r="M258" s="209"/>
      <c r="N258" s="209"/>
      <c r="O258" s="209"/>
      <c r="P258" s="209"/>
    </row>
    <row r="259" spans="1:16" s="147" customFormat="1" x14ac:dyDescent="0.15">
      <c r="A259" s="902">
        <v>745</v>
      </c>
      <c r="B259" s="176" t="s">
        <v>659</v>
      </c>
      <c r="C259" s="232">
        <v>10.5</v>
      </c>
      <c r="D259" s="218">
        <v>1</v>
      </c>
      <c r="E259" s="189">
        <f t="shared" si="12"/>
        <v>10.5</v>
      </c>
      <c r="F259" s="168" t="s">
        <v>24</v>
      </c>
      <c r="G259" s="176"/>
      <c r="H259" s="922" t="s">
        <v>304</v>
      </c>
      <c r="I259" s="669" t="s">
        <v>8</v>
      </c>
      <c r="J259" s="86">
        <v>156</v>
      </c>
      <c r="K259" s="219">
        <f t="shared" si="14"/>
        <v>1638</v>
      </c>
      <c r="L259" s="209"/>
      <c r="M259" s="209"/>
      <c r="N259" s="209"/>
      <c r="O259" s="209"/>
      <c r="P259" s="209"/>
    </row>
    <row r="260" spans="1:16" s="147" customFormat="1" x14ac:dyDescent="0.15">
      <c r="A260" s="902" t="s">
        <v>1123</v>
      </c>
      <c r="B260" s="176" t="s">
        <v>1124</v>
      </c>
      <c r="C260" s="232">
        <v>10.5</v>
      </c>
      <c r="D260" s="218">
        <v>1</v>
      </c>
      <c r="E260" s="189">
        <f t="shared" si="12"/>
        <v>10.5</v>
      </c>
      <c r="F260" s="168" t="s">
        <v>24</v>
      </c>
      <c r="G260" s="176"/>
      <c r="H260" s="922" t="s">
        <v>304</v>
      </c>
      <c r="I260" s="669" t="s">
        <v>8</v>
      </c>
      <c r="J260" s="86">
        <v>156</v>
      </c>
      <c r="K260" s="219">
        <f t="shared" si="14"/>
        <v>1638</v>
      </c>
      <c r="L260" s="209"/>
      <c r="M260" s="209"/>
      <c r="N260" s="209"/>
      <c r="O260" s="209"/>
      <c r="P260" s="209"/>
    </row>
    <row r="261" spans="1:16" s="147" customFormat="1" x14ac:dyDescent="0.15">
      <c r="A261" s="902">
        <v>752</v>
      </c>
      <c r="B261" s="176" t="s">
        <v>1125</v>
      </c>
      <c r="C261" s="232">
        <v>10.5</v>
      </c>
      <c r="D261" s="218">
        <v>1</v>
      </c>
      <c r="E261" s="189">
        <f t="shared" si="12"/>
        <v>10.5</v>
      </c>
      <c r="F261" s="168" t="s">
        <v>890</v>
      </c>
      <c r="G261" s="176"/>
      <c r="H261" s="922" t="s">
        <v>304</v>
      </c>
      <c r="I261" s="669" t="s">
        <v>8</v>
      </c>
      <c r="J261" s="86">
        <v>156</v>
      </c>
      <c r="K261" s="219">
        <f t="shared" si="14"/>
        <v>1638</v>
      </c>
      <c r="L261" s="209"/>
      <c r="M261" s="209"/>
      <c r="N261" s="209"/>
      <c r="O261" s="209"/>
      <c r="P261" s="209"/>
    </row>
    <row r="262" spans="1:16" s="147" customFormat="1" x14ac:dyDescent="0.15">
      <c r="A262" s="902">
        <v>746</v>
      </c>
      <c r="B262" s="176" t="s">
        <v>634</v>
      </c>
      <c r="C262" s="232">
        <v>66.099999999999994</v>
      </c>
      <c r="D262" s="218">
        <v>1</v>
      </c>
      <c r="E262" s="189">
        <f t="shared" si="12"/>
        <v>66.099999999999994</v>
      </c>
      <c r="F262" s="168" t="s">
        <v>890</v>
      </c>
      <c r="G262" s="176"/>
      <c r="H262" s="922" t="s">
        <v>304</v>
      </c>
      <c r="I262" s="669" t="s">
        <v>8</v>
      </c>
      <c r="J262" s="86">
        <v>156</v>
      </c>
      <c r="K262" s="219">
        <f t="shared" si="14"/>
        <v>10311.599999999999</v>
      </c>
      <c r="L262" s="209"/>
      <c r="M262" s="209"/>
      <c r="N262" s="209"/>
      <c r="O262" s="209"/>
      <c r="P262" s="209"/>
    </row>
    <row r="263" spans="1:16" s="147" customFormat="1" x14ac:dyDescent="0.15">
      <c r="A263" s="902">
        <v>747</v>
      </c>
      <c r="B263" s="176" t="s">
        <v>667</v>
      </c>
      <c r="C263" s="232">
        <v>50.74</v>
      </c>
      <c r="D263" s="218">
        <v>1</v>
      </c>
      <c r="E263" s="189">
        <f t="shared" si="12"/>
        <v>50.74</v>
      </c>
      <c r="F263" s="168" t="s">
        <v>890</v>
      </c>
      <c r="G263" s="176"/>
      <c r="H263" s="922" t="s">
        <v>3</v>
      </c>
      <c r="I263" s="669" t="s">
        <v>11</v>
      </c>
      <c r="J263" s="86">
        <v>314</v>
      </c>
      <c r="K263" s="219">
        <f t="shared" si="14"/>
        <v>15932.36</v>
      </c>
      <c r="L263" s="209"/>
      <c r="M263" s="209"/>
      <c r="N263" s="209"/>
      <c r="O263" s="209"/>
      <c r="P263" s="209"/>
    </row>
    <row r="264" spans="1:16" s="147" customFormat="1" x14ac:dyDescent="0.15">
      <c r="A264" s="902"/>
      <c r="B264" s="176"/>
      <c r="C264" s="232"/>
      <c r="D264" s="218"/>
      <c r="E264" s="189"/>
      <c r="F264" s="168"/>
      <c r="G264" s="176"/>
      <c r="H264" s="142"/>
      <c r="I264" s="86"/>
      <c r="J264" s="86"/>
      <c r="K264" s="176"/>
      <c r="L264" s="209"/>
      <c r="M264" s="209"/>
      <c r="N264" s="209"/>
      <c r="O264" s="209"/>
      <c r="P264" s="209"/>
    </row>
    <row r="265" spans="1:16" s="147" customFormat="1" x14ac:dyDescent="0.15">
      <c r="A265" s="902" t="s">
        <v>33</v>
      </c>
      <c r="B265" s="176"/>
      <c r="C265" s="232"/>
      <c r="D265" s="218">
        <f>SUM(D251:D263)</f>
        <v>13</v>
      </c>
      <c r="E265" s="189">
        <f>SUM(E251:E264)</f>
        <v>230.38</v>
      </c>
      <c r="F265" s="168"/>
      <c r="G265" s="176"/>
      <c r="H265" s="142"/>
      <c r="I265" s="86"/>
      <c r="J265" s="86">
        <f>SUM(J251:J264)</f>
        <v>2082</v>
      </c>
      <c r="K265" s="219">
        <f>SUM(K251:K264)</f>
        <v>42966.119999999995</v>
      </c>
      <c r="L265" s="209"/>
      <c r="M265" s="209"/>
      <c r="N265" s="209"/>
      <c r="O265" s="209"/>
      <c r="P265" s="209"/>
    </row>
    <row r="266" spans="1:16" s="147" customFormat="1" x14ac:dyDescent="0.15">
      <c r="A266" s="217" t="s">
        <v>902</v>
      </c>
      <c r="B266" s="176"/>
      <c r="C266" s="232"/>
      <c r="D266" s="218"/>
      <c r="E266" s="189"/>
      <c r="F266" s="168"/>
      <c r="G266" s="176"/>
      <c r="H266" s="142"/>
      <c r="I266" s="86"/>
      <c r="J266" s="86"/>
      <c r="K266" s="176"/>
      <c r="L266" s="209"/>
      <c r="M266" s="209"/>
      <c r="N266" s="209"/>
      <c r="O266" s="209"/>
      <c r="P266" s="209"/>
    </row>
    <row r="267" spans="1:16" s="147" customFormat="1" x14ac:dyDescent="0.15">
      <c r="A267" s="902">
        <v>748</v>
      </c>
      <c r="B267" s="176" t="s">
        <v>383</v>
      </c>
      <c r="C267" s="232">
        <v>9.52</v>
      </c>
      <c r="D267" s="218">
        <v>1</v>
      </c>
      <c r="E267" s="189">
        <f t="shared" si="12"/>
        <v>9.52</v>
      </c>
      <c r="F267" s="168" t="s">
        <v>890</v>
      </c>
      <c r="G267" s="176"/>
      <c r="H267" s="922" t="s">
        <v>304</v>
      </c>
      <c r="I267" s="669" t="s">
        <v>6</v>
      </c>
      <c r="J267" s="86">
        <v>52</v>
      </c>
      <c r="K267" s="219">
        <f t="shared" ref="K267:K285" si="15">J267*E267</f>
        <v>495.03999999999996</v>
      </c>
      <c r="L267" s="209"/>
      <c r="M267" s="209"/>
      <c r="N267" s="209"/>
      <c r="O267" s="209"/>
      <c r="P267" s="209"/>
    </row>
    <row r="268" spans="1:16" s="147" customFormat="1" x14ac:dyDescent="0.15">
      <c r="A268" s="902">
        <v>749</v>
      </c>
      <c r="B268" s="176" t="s">
        <v>903</v>
      </c>
      <c r="C268" s="232">
        <v>19.27</v>
      </c>
      <c r="D268" s="218">
        <v>1</v>
      </c>
      <c r="E268" s="189">
        <f t="shared" si="12"/>
        <v>19.27</v>
      </c>
      <c r="F268" s="168" t="s">
        <v>890</v>
      </c>
      <c r="G268" s="176"/>
      <c r="H268" s="922" t="s">
        <v>304</v>
      </c>
      <c r="I268" s="669" t="s">
        <v>8</v>
      </c>
      <c r="J268" s="86">
        <v>156</v>
      </c>
      <c r="K268" s="219">
        <f t="shared" si="15"/>
        <v>3006.12</v>
      </c>
      <c r="L268" s="209"/>
      <c r="M268" s="209"/>
      <c r="N268" s="209"/>
      <c r="O268" s="209"/>
      <c r="P268" s="209"/>
    </row>
    <row r="269" spans="1:16" s="147" customFormat="1" x14ac:dyDescent="0.15">
      <c r="A269" s="902">
        <v>750</v>
      </c>
      <c r="B269" s="176" t="s">
        <v>904</v>
      </c>
      <c r="C269" s="232">
        <v>13.81</v>
      </c>
      <c r="D269" s="218">
        <v>1</v>
      </c>
      <c r="E269" s="189">
        <f t="shared" si="12"/>
        <v>13.81</v>
      </c>
      <c r="F269" s="168" t="s">
        <v>890</v>
      </c>
      <c r="G269" s="176"/>
      <c r="H269" s="922" t="s">
        <v>304</v>
      </c>
      <c r="I269" s="669" t="s">
        <v>8</v>
      </c>
      <c r="J269" s="86">
        <v>156</v>
      </c>
      <c r="K269" s="219">
        <f t="shared" si="15"/>
        <v>2154.36</v>
      </c>
      <c r="L269" s="209"/>
      <c r="M269" s="209"/>
      <c r="N269" s="209"/>
      <c r="O269" s="209"/>
      <c r="P269" s="209"/>
    </row>
    <row r="270" spans="1:16" s="147" customFormat="1" x14ac:dyDescent="0.15">
      <c r="A270" s="902">
        <v>751</v>
      </c>
      <c r="B270" s="176" t="s">
        <v>905</v>
      </c>
      <c r="C270" s="232">
        <v>20.52</v>
      </c>
      <c r="D270" s="218">
        <v>1</v>
      </c>
      <c r="E270" s="189">
        <f t="shared" si="12"/>
        <v>20.52</v>
      </c>
      <c r="F270" s="168" t="s">
        <v>890</v>
      </c>
      <c r="G270" s="176"/>
      <c r="H270" s="922" t="s">
        <v>304</v>
      </c>
      <c r="I270" s="669" t="s">
        <v>8</v>
      </c>
      <c r="J270" s="86">
        <v>156</v>
      </c>
      <c r="K270" s="219">
        <f t="shared" si="15"/>
        <v>3201.12</v>
      </c>
      <c r="L270" s="209"/>
      <c r="M270" s="209"/>
      <c r="N270" s="209"/>
      <c r="O270" s="209"/>
      <c r="P270" s="209"/>
    </row>
    <row r="271" spans="1:16" s="147" customFormat="1" x14ac:dyDescent="0.15">
      <c r="A271" s="902">
        <v>752</v>
      </c>
      <c r="B271" s="176" t="s">
        <v>660</v>
      </c>
      <c r="C271" s="232">
        <v>9.52</v>
      </c>
      <c r="D271" s="218">
        <v>1</v>
      </c>
      <c r="E271" s="189">
        <f t="shared" si="12"/>
        <v>9.52</v>
      </c>
      <c r="F271" s="168" t="s">
        <v>890</v>
      </c>
      <c r="G271" s="176"/>
      <c r="H271" s="922" t="s">
        <v>304</v>
      </c>
      <c r="I271" s="669" t="s">
        <v>8</v>
      </c>
      <c r="J271" s="86">
        <v>156</v>
      </c>
      <c r="K271" s="219">
        <f t="shared" si="15"/>
        <v>1485.12</v>
      </c>
      <c r="L271" s="209"/>
      <c r="M271" s="209"/>
      <c r="N271" s="209"/>
      <c r="O271" s="209"/>
      <c r="P271" s="209"/>
    </row>
    <row r="272" spans="1:16" s="147" customFormat="1" x14ac:dyDescent="0.15">
      <c r="A272" s="902">
        <v>753</v>
      </c>
      <c r="B272" s="176" t="s">
        <v>906</v>
      </c>
      <c r="C272" s="232">
        <v>9.52</v>
      </c>
      <c r="D272" s="218">
        <v>1</v>
      </c>
      <c r="E272" s="189">
        <f t="shared" si="12"/>
        <v>9.52</v>
      </c>
      <c r="F272" s="168" t="s">
        <v>890</v>
      </c>
      <c r="G272" s="176"/>
      <c r="H272" s="922" t="s">
        <v>304</v>
      </c>
      <c r="I272" s="669" t="s">
        <v>8</v>
      </c>
      <c r="J272" s="86">
        <v>156</v>
      </c>
      <c r="K272" s="219">
        <f t="shared" si="15"/>
        <v>1485.12</v>
      </c>
      <c r="L272" s="209"/>
      <c r="M272" s="209"/>
      <c r="N272" s="209"/>
      <c r="O272" s="209"/>
      <c r="P272" s="209"/>
    </row>
    <row r="273" spans="1:283" s="147" customFormat="1" x14ac:dyDescent="0.15">
      <c r="A273" s="902">
        <v>754</v>
      </c>
      <c r="B273" s="176" t="s">
        <v>907</v>
      </c>
      <c r="C273" s="232">
        <v>10.15</v>
      </c>
      <c r="D273" s="218">
        <v>1</v>
      </c>
      <c r="E273" s="189">
        <f t="shared" si="12"/>
        <v>10.15</v>
      </c>
      <c r="F273" s="168" t="s">
        <v>890</v>
      </c>
      <c r="G273" s="176"/>
      <c r="H273" s="922" t="s">
        <v>304</v>
      </c>
      <c r="I273" s="669" t="s">
        <v>8</v>
      </c>
      <c r="J273" s="86">
        <v>156</v>
      </c>
      <c r="K273" s="219">
        <f t="shared" si="15"/>
        <v>1583.4</v>
      </c>
      <c r="L273" s="209"/>
      <c r="M273" s="209"/>
      <c r="N273" s="209"/>
      <c r="O273" s="209"/>
      <c r="P273" s="209"/>
    </row>
    <row r="274" spans="1:283" s="147" customFormat="1" x14ac:dyDescent="0.15">
      <c r="A274" s="902">
        <v>755</v>
      </c>
      <c r="B274" s="176" t="s">
        <v>1126</v>
      </c>
      <c r="C274" s="232">
        <v>10.15</v>
      </c>
      <c r="D274" s="218">
        <v>1</v>
      </c>
      <c r="E274" s="189">
        <f t="shared" si="12"/>
        <v>10.15</v>
      </c>
      <c r="F274" s="168" t="s">
        <v>890</v>
      </c>
      <c r="G274" s="176"/>
      <c r="H274" s="922" t="s">
        <v>304</v>
      </c>
      <c r="I274" s="669" t="s">
        <v>8</v>
      </c>
      <c r="J274" s="86">
        <v>156</v>
      </c>
      <c r="K274" s="219">
        <f t="shared" si="15"/>
        <v>1583.4</v>
      </c>
      <c r="L274" s="209"/>
      <c r="M274" s="209"/>
      <c r="N274" s="209"/>
      <c r="O274" s="209"/>
      <c r="P274" s="209"/>
    </row>
    <row r="275" spans="1:283" s="147" customFormat="1" x14ac:dyDescent="0.15">
      <c r="A275" s="902">
        <v>756</v>
      </c>
      <c r="B275" s="176" t="s">
        <v>908</v>
      </c>
      <c r="C275" s="232">
        <v>5.7</v>
      </c>
      <c r="D275" s="218">
        <v>1</v>
      </c>
      <c r="E275" s="189">
        <f t="shared" si="12"/>
        <v>5.7</v>
      </c>
      <c r="F275" s="168" t="s">
        <v>890</v>
      </c>
      <c r="G275" s="176"/>
      <c r="H275" s="922" t="s">
        <v>304</v>
      </c>
      <c r="I275" s="669" t="s">
        <v>8</v>
      </c>
      <c r="J275" s="86">
        <v>156</v>
      </c>
      <c r="K275" s="219">
        <f t="shared" si="15"/>
        <v>889.2</v>
      </c>
      <c r="L275" s="209"/>
      <c r="M275" s="209"/>
      <c r="N275" s="209"/>
      <c r="O275" s="209"/>
      <c r="P275" s="209"/>
    </row>
    <row r="276" spans="1:283" s="147" customFormat="1" x14ac:dyDescent="0.15">
      <c r="A276" s="902">
        <v>757</v>
      </c>
      <c r="B276" s="176" t="s">
        <v>909</v>
      </c>
      <c r="C276" s="232">
        <v>11.8</v>
      </c>
      <c r="D276" s="218">
        <v>1</v>
      </c>
      <c r="E276" s="189">
        <f t="shared" si="12"/>
        <v>11.8</v>
      </c>
      <c r="F276" s="168" t="s">
        <v>890</v>
      </c>
      <c r="G276" s="176"/>
      <c r="H276" s="922" t="s">
        <v>304</v>
      </c>
      <c r="I276" s="669" t="s">
        <v>8</v>
      </c>
      <c r="J276" s="86">
        <v>156</v>
      </c>
      <c r="K276" s="219">
        <f t="shared" si="15"/>
        <v>1840.8000000000002</v>
      </c>
      <c r="L276" s="209"/>
      <c r="M276" s="209"/>
      <c r="N276" s="209"/>
      <c r="O276" s="209"/>
      <c r="P276" s="209"/>
    </row>
    <row r="277" spans="1:283" s="147" customFormat="1" x14ac:dyDescent="0.15">
      <c r="A277" s="902">
        <v>758</v>
      </c>
      <c r="B277" s="176" t="s">
        <v>603</v>
      </c>
      <c r="C277" s="232">
        <v>9.25</v>
      </c>
      <c r="D277" s="218">
        <v>1</v>
      </c>
      <c r="E277" s="189">
        <f t="shared" si="12"/>
        <v>9.25</v>
      </c>
      <c r="F277" s="168" t="s">
        <v>775</v>
      </c>
      <c r="G277" s="176"/>
      <c r="H277" s="922" t="s">
        <v>304</v>
      </c>
      <c r="I277" s="669" t="s">
        <v>6</v>
      </c>
      <c r="J277" s="86">
        <v>52</v>
      </c>
      <c r="K277" s="219">
        <f t="shared" si="15"/>
        <v>481</v>
      </c>
      <c r="L277" s="209"/>
      <c r="M277" s="209"/>
      <c r="N277" s="209"/>
      <c r="O277" s="209"/>
      <c r="P277" s="209"/>
    </row>
    <row r="278" spans="1:283" s="147" customFormat="1" x14ac:dyDescent="0.15">
      <c r="A278" s="902">
        <v>759</v>
      </c>
      <c r="B278" s="176" t="s">
        <v>910</v>
      </c>
      <c r="C278" s="232">
        <v>2.2000000000000002</v>
      </c>
      <c r="D278" s="218">
        <v>1</v>
      </c>
      <c r="E278" s="189">
        <f t="shared" si="12"/>
        <v>2.2000000000000002</v>
      </c>
      <c r="F278" s="168" t="s">
        <v>775</v>
      </c>
      <c r="G278" s="176"/>
      <c r="H278" s="922" t="s">
        <v>9</v>
      </c>
      <c r="I278" s="669" t="s">
        <v>10</v>
      </c>
      <c r="J278" s="86">
        <v>261</v>
      </c>
      <c r="K278" s="219">
        <f t="shared" si="15"/>
        <v>574.20000000000005</v>
      </c>
      <c r="L278" s="209"/>
      <c r="M278" s="209"/>
      <c r="N278" s="209"/>
      <c r="O278" s="209"/>
      <c r="P278" s="209"/>
    </row>
    <row r="279" spans="1:283" s="593" customFormat="1" x14ac:dyDescent="0.15">
      <c r="A279" s="902">
        <v>760</v>
      </c>
      <c r="B279" s="176" t="s">
        <v>911</v>
      </c>
      <c r="C279" s="232">
        <v>19.84</v>
      </c>
      <c r="D279" s="218">
        <v>1</v>
      </c>
      <c r="E279" s="189">
        <f t="shared" si="12"/>
        <v>19.84</v>
      </c>
      <c r="F279" s="168" t="s">
        <v>775</v>
      </c>
      <c r="G279" s="176"/>
      <c r="H279" s="922" t="s">
        <v>304</v>
      </c>
      <c r="I279" s="669" t="s">
        <v>6</v>
      </c>
      <c r="J279" s="86">
        <v>52</v>
      </c>
      <c r="K279" s="219">
        <f t="shared" si="15"/>
        <v>1031.68</v>
      </c>
      <c r="L279" s="209"/>
      <c r="M279" s="209"/>
      <c r="N279" s="209"/>
      <c r="O279" s="209"/>
      <c r="P279" s="209"/>
      <c r="Q279" s="209"/>
      <c r="R279" s="209"/>
      <c r="S279" s="209"/>
      <c r="T279" s="209"/>
      <c r="U279" s="209"/>
      <c r="V279" s="209"/>
      <c r="W279" s="209"/>
      <c r="X279" s="209"/>
      <c r="Y279" s="209"/>
      <c r="Z279" s="209"/>
      <c r="AA279" s="209"/>
      <c r="AB279" s="209"/>
      <c r="AC279" s="209"/>
      <c r="AD279" s="209"/>
      <c r="AE279" s="209"/>
      <c r="AF279" s="209"/>
      <c r="AG279" s="209"/>
      <c r="AH279" s="209"/>
      <c r="AI279" s="209"/>
      <c r="AJ279" s="209"/>
      <c r="AK279" s="209"/>
      <c r="AL279" s="209"/>
      <c r="AM279" s="209"/>
      <c r="AN279" s="209"/>
      <c r="AO279" s="209"/>
      <c r="AP279" s="209"/>
      <c r="AQ279" s="209"/>
      <c r="AR279" s="209"/>
      <c r="AS279" s="209"/>
      <c r="AT279" s="209"/>
      <c r="AU279" s="209"/>
      <c r="AV279" s="209"/>
      <c r="AW279" s="209"/>
      <c r="AX279" s="209"/>
      <c r="AY279" s="209"/>
      <c r="AZ279" s="209"/>
      <c r="BA279" s="209"/>
      <c r="BB279" s="209"/>
      <c r="BC279" s="209"/>
      <c r="BD279" s="209"/>
      <c r="BE279" s="209"/>
      <c r="BF279" s="209"/>
      <c r="BG279" s="209"/>
      <c r="BH279" s="209"/>
      <c r="BI279" s="209"/>
      <c r="BJ279" s="209"/>
      <c r="BK279" s="209"/>
      <c r="BL279" s="209"/>
      <c r="BM279" s="209"/>
      <c r="BN279" s="209"/>
      <c r="BO279" s="209"/>
      <c r="BP279" s="209"/>
      <c r="BQ279" s="209"/>
      <c r="BR279" s="209"/>
      <c r="BS279" s="209"/>
      <c r="BT279" s="209"/>
      <c r="BU279" s="209"/>
      <c r="BV279" s="209"/>
      <c r="BW279" s="209"/>
      <c r="BX279" s="209"/>
      <c r="BY279" s="209"/>
      <c r="BZ279" s="209"/>
      <c r="CA279" s="209"/>
      <c r="CB279" s="209"/>
      <c r="CC279" s="209"/>
      <c r="CD279" s="209"/>
      <c r="CE279" s="209"/>
      <c r="CF279" s="209"/>
      <c r="CG279" s="209"/>
      <c r="CH279" s="209"/>
      <c r="CI279" s="209"/>
      <c r="CJ279" s="209"/>
      <c r="CK279" s="209"/>
      <c r="CL279" s="209"/>
      <c r="CM279" s="209"/>
      <c r="CN279" s="209"/>
      <c r="CO279" s="209"/>
      <c r="CP279" s="209"/>
      <c r="CQ279" s="209"/>
      <c r="CR279" s="209"/>
      <c r="CS279" s="209"/>
      <c r="CT279" s="209"/>
      <c r="CU279" s="209"/>
      <c r="CV279" s="209"/>
      <c r="CW279" s="209"/>
      <c r="CX279" s="209"/>
      <c r="CY279" s="209"/>
      <c r="CZ279" s="209"/>
      <c r="DA279" s="209"/>
      <c r="DB279" s="209"/>
      <c r="DC279" s="209"/>
      <c r="DD279" s="209"/>
      <c r="DE279" s="209"/>
      <c r="DF279" s="209"/>
      <c r="DG279" s="209"/>
      <c r="DH279" s="209"/>
      <c r="DI279" s="209"/>
      <c r="DJ279" s="209"/>
      <c r="DK279" s="209"/>
      <c r="DL279" s="209"/>
      <c r="DM279" s="209"/>
      <c r="DN279" s="209"/>
      <c r="DO279" s="209"/>
      <c r="DP279" s="209"/>
      <c r="DQ279" s="209"/>
      <c r="DR279" s="209"/>
      <c r="DS279" s="209"/>
      <c r="DT279" s="209"/>
      <c r="DU279" s="209"/>
      <c r="DV279" s="209"/>
      <c r="DW279" s="209"/>
      <c r="DX279" s="209"/>
      <c r="DY279" s="209"/>
      <c r="DZ279" s="209"/>
      <c r="EA279" s="209"/>
      <c r="EB279" s="209"/>
      <c r="EC279" s="209"/>
      <c r="ED279" s="209"/>
      <c r="EE279" s="209"/>
      <c r="EF279" s="209"/>
      <c r="EG279" s="209"/>
      <c r="EH279" s="209"/>
      <c r="EI279" s="209"/>
      <c r="EJ279" s="209"/>
      <c r="EK279" s="209"/>
      <c r="EL279" s="209"/>
      <c r="EM279" s="209"/>
      <c r="EN279" s="209"/>
      <c r="EO279" s="209"/>
      <c r="EP279" s="209"/>
      <c r="EQ279" s="209"/>
      <c r="ER279" s="209"/>
      <c r="ES279" s="209"/>
      <c r="ET279" s="209"/>
      <c r="EU279" s="209"/>
      <c r="EV279" s="209"/>
      <c r="EW279" s="209"/>
      <c r="EX279" s="209"/>
      <c r="EY279" s="209"/>
      <c r="EZ279" s="209"/>
      <c r="FA279" s="209"/>
      <c r="FB279" s="209"/>
      <c r="FC279" s="209"/>
      <c r="FD279" s="209"/>
      <c r="FE279" s="209"/>
      <c r="FF279" s="209"/>
      <c r="FG279" s="209"/>
      <c r="FH279" s="209"/>
      <c r="FI279" s="209"/>
      <c r="FJ279" s="209"/>
      <c r="FK279" s="209"/>
      <c r="FL279" s="209"/>
      <c r="FM279" s="209"/>
      <c r="FN279" s="209"/>
      <c r="FO279" s="209"/>
      <c r="FP279" s="209"/>
      <c r="FQ279" s="209"/>
      <c r="FR279" s="209"/>
      <c r="FS279" s="209"/>
      <c r="FT279" s="209"/>
      <c r="FU279" s="209"/>
      <c r="FV279" s="209"/>
      <c r="FW279" s="209"/>
      <c r="FX279" s="209"/>
      <c r="FY279" s="209"/>
      <c r="FZ279" s="209"/>
      <c r="GA279" s="209"/>
      <c r="GB279" s="209"/>
      <c r="GC279" s="209"/>
      <c r="GD279" s="209"/>
      <c r="GE279" s="209"/>
      <c r="GF279" s="209"/>
      <c r="GG279" s="209"/>
      <c r="GH279" s="209"/>
      <c r="GI279" s="209"/>
      <c r="GJ279" s="209"/>
      <c r="GK279" s="209"/>
      <c r="GL279" s="209"/>
      <c r="GM279" s="209"/>
      <c r="GN279" s="209"/>
      <c r="GO279" s="209"/>
      <c r="GP279" s="209"/>
      <c r="GQ279" s="209"/>
      <c r="GR279" s="209"/>
      <c r="GS279" s="209"/>
      <c r="GT279" s="209"/>
      <c r="GU279" s="209"/>
      <c r="GV279" s="209"/>
      <c r="GW279" s="209"/>
      <c r="GX279" s="209"/>
      <c r="GY279" s="209"/>
      <c r="GZ279" s="209"/>
      <c r="HA279" s="209"/>
      <c r="HB279" s="209"/>
      <c r="HC279" s="209"/>
      <c r="HD279" s="209"/>
      <c r="HE279" s="209"/>
      <c r="HF279" s="209"/>
      <c r="HG279" s="209"/>
      <c r="HH279" s="209"/>
      <c r="HI279" s="209"/>
      <c r="HJ279" s="209"/>
      <c r="HK279" s="209"/>
      <c r="HL279" s="209"/>
      <c r="HM279" s="209"/>
      <c r="HN279" s="209"/>
      <c r="HO279" s="209"/>
      <c r="HP279" s="209"/>
      <c r="HQ279" s="209"/>
      <c r="HR279" s="209"/>
      <c r="HS279" s="209"/>
      <c r="HT279" s="209"/>
      <c r="HU279" s="209"/>
      <c r="HV279" s="209"/>
      <c r="HW279" s="209"/>
      <c r="HX279" s="209"/>
      <c r="HY279" s="209"/>
      <c r="HZ279" s="209"/>
      <c r="IA279" s="209"/>
      <c r="IB279" s="209"/>
      <c r="IC279" s="209"/>
      <c r="ID279" s="209"/>
      <c r="IE279" s="209"/>
      <c r="IF279" s="209"/>
      <c r="IG279" s="209"/>
      <c r="IH279" s="209"/>
      <c r="II279" s="209"/>
      <c r="IJ279" s="209"/>
      <c r="IK279" s="209"/>
      <c r="IL279" s="209"/>
      <c r="IM279" s="209"/>
      <c r="IN279" s="209"/>
      <c r="IO279" s="209"/>
      <c r="IP279" s="209"/>
      <c r="IQ279" s="209"/>
      <c r="IR279" s="209"/>
      <c r="IS279" s="209"/>
      <c r="IT279" s="209"/>
      <c r="IU279" s="209"/>
      <c r="IV279" s="209"/>
      <c r="IW279" s="209"/>
      <c r="IX279" s="209"/>
      <c r="IY279" s="209"/>
      <c r="IZ279" s="209"/>
      <c r="JA279" s="209"/>
      <c r="JB279" s="209"/>
      <c r="JC279" s="209"/>
      <c r="JD279" s="209"/>
      <c r="JE279" s="209"/>
      <c r="JF279" s="209"/>
      <c r="JG279" s="209"/>
      <c r="JH279" s="209"/>
      <c r="JI279" s="209"/>
      <c r="JJ279" s="209"/>
      <c r="JK279" s="209"/>
      <c r="JL279" s="209"/>
      <c r="JM279" s="209"/>
      <c r="JN279" s="209"/>
      <c r="JO279" s="209"/>
      <c r="JP279" s="209"/>
      <c r="JQ279" s="209"/>
      <c r="JR279" s="209"/>
      <c r="JS279" s="209"/>
      <c r="JT279" s="209"/>
      <c r="JU279" s="209"/>
      <c r="JV279" s="209"/>
      <c r="JW279" s="209"/>
    </row>
    <row r="280" spans="1:283" s="147" customFormat="1" x14ac:dyDescent="0.15">
      <c r="A280" s="902">
        <v>761</v>
      </c>
      <c r="B280" s="176" t="s">
        <v>912</v>
      </c>
      <c r="C280" s="232">
        <v>79.94</v>
      </c>
      <c r="D280" s="218">
        <v>1</v>
      </c>
      <c r="E280" s="189">
        <f t="shared" si="12"/>
        <v>79.94</v>
      </c>
      <c r="F280" s="168" t="s">
        <v>775</v>
      </c>
      <c r="G280" s="176"/>
      <c r="H280" s="922" t="s">
        <v>3</v>
      </c>
      <c r="I280" s="669" t="s">
        <v>11</v>
      </c>
      <c r="J280" s="86">
        <v>314</v>
      </c>
      <c r="K280" s="219">
        <f t="shared" si="15"/>
        <v>25101.16</v>
      </c>
      <c r="L280" s="209"/>
      <c r="M280" s="209"/>
      <c r="N280" s="209"/>
      <c r="O280" s="209"/>
      <c r="P280" s="209"/>
    </row>
    <row r="281" spans="1:283" s="147" customFormat="1" x14ac:dyDescent="0.15">
      <c r="A281" s="902" t="s">
        <v>913</v>
      </c>
      <c r="B281" s="176" t="s">
        <v>914</v>
      </c>
      <c r="C281" s="232">
        <v>94.44</v>
      </c>
      <c r="D281" s="218">
        <v>1</v>
      </c>
      <c r="E281" s="189">
        <f t="shared" si="12"/>
        <v>94.44</v>
      </c>
      <c r="F281" s="168" t="s">
        <v>775</v>
      </c>
      <c r="G281" s="176"/>
      <c r="H281" s="922" t="s">
        <v>3</v>
      </c>
      <c r="I281" s="669" t="s">
        <v>11</v>
      </c>
      <c r="J281" s="86">
        <v>314</v>
      </c>
      <c r="K281" s="219">
        <f t="shared" si="15"/>
        <v>29654.16</v>
      </c>
      <c r="L281" s="209"/>
      <c r="M281" s="209"/>
      <c r="N281" s="209"/>
      <c r="O281" s="209"/>
      <c r="P281" s="209"/>
    </row>
    <row r="282" spans="1:283" s="147" customFormat="1" x14ac:dyDescent="0.15">
      <c r="A282" s="902" t="s">
        <v>915</v>
      </c>
      <c r="B282" s="176" t="s">
        <v>916</v>
      </c>
      <c r="C282" s="232">
        <v>27.5</v>
      </c>
      <c r="D282" s="218">
        <v>1</v>
      </c>
      <c r="E282" s="189">
        <f t="shared" si="12"/>
        <v>27.5</v>
      </c>
      <c r="F282" s="168" t="s">
        <v>775</v>
      </c>
      <c r="G282" s="176"/>
      <c r="H282" s="922" t="s">
        <v>3</v>
      </c>
      <c r="I282" s="669" t="s">
        <v>11</v>
      </c>
      <c r="J282" s="86">
        <v>314</v>
      </c>
      <c r="K282" s="219">
        <f t="shared" si="15"/>
        <v>8635</v>
      </c>
      <c r="L282" s="209"/>
      <c r="M282" s="209"/>
      <c r="N282" s="209"/>
      <c r="O282" s="209"/>
      <c r="P282" s="209"/>
    </row>
    <row r="283" spans="1:283" s="147" customFormat="1" hidden="1" x14ac:dyDescent="0.15">
      <c r="A283" s="902">
        <v>762</v>
      </c>
      <c r="B283" s="176" t="s">
        <v>30</v>
      </c>
      <c r="C283" s="232">
        <v>9.31</v>
      </c>
      <c r="D283" s="218"/>
      <c r="E283" s="189"/>
      <c r="F283" s="168"/>
      <c r="G283" s="176"/>
      <c r="H283" s="142"/>
      <c r="I283" s="86"/>
      <c r="J283" s="86"/>
      <c r="K283" s="219">
        <f t="shared" si="15"/>
        <v>0</v>
      </c>
      <c r="L283" s="209"/>
      <c r="M283" s="209"/>
      <c r="N283" s="209"/>
      <c r="O283" s="209"/>
      <c r="P283" s="209"/>
    </row>
    <row r="284" spans="1:283" s="147" customFormat="1" hidden="1" x14ac:dyDescent="0.15">
      <c r="A284" s="902"/>
      <c r="B284" s="176" t="s">
        <v>917</v>
      </c>
      <c r="C284" s="232">
        <f>SUM(4.8*1.3)</f>
        <v>6.24</v>
      </c>
      <c r="D284" s="218"/>
      <c r="E284" s="189"/>
      <c r="F284" s="168"/>
      <c r="G284" s="176"/>
      <c r="H284" s="142"/>
      <c r="I284" s="86"/>
      <c r="J284" s="86"/>
      <c r="K284" s="219">
        <f t="shared" si="15"/>
        <v>0</v>
      </c>
      <c r="L284" s="209"/>
      <c r="M284" s="209"/>
      <c r="N284" s="209"/>
      <c r="O284" s="209"/>
      <c r="P284" s="209"/>
    </row>
    <row r="285" spans="1:283" s="147" customFormat="1" x14ac:dyDescent="0.15">
      <c r="A285" s="902">
        <v>763</v>
      </c>
      <c r="B285" s="176" t="s">
        <v>918</v>
      </c>
      <c r="C285" s="232">
        <v>4.43</v>
      </c>
      <c r="D285" s="218">
        <v>2</v>
      </c>
      <c r="E285" s="189">
        <f t="shared" si="12"/>
        <v>8.86</v>
      </c>
      <c r="F285" s="168" t="s">
        <v>775</v>
      </c>
      <c r="G285" s="176"/>
      <c r="H285" s="922" t="s">
        <v>9</v>
      </c>
      <c r="I285" s="669" t="s">
        <v>10</v>
      </c>
      <c r="J285" s="86">
        <v>261</v>
      </c>
      <c r="K285" s="219">
        <f t="shared" si="15"/>
        <v>2312.46</v>
      </c>
      <c r="L285" s="209"/>
      <c r="M285" s="209"/>
      <c r="N285" s="209"/>
      <c r="O285" s="209"/>
      <c r="P285" s="209"/>
    </row>
    <row r="286" spans="1:283" s="147" customFormat="1" x14ac:dyDescent="0.15">
      <c r="A286" s="902"/>
      <c r="B286" s="176"/>
      <c r="C286" s="232"/>
      <c r="D286" s="218"/>
      <c r="E286" s="189"/>
      <c r="F286" s="168"/>
      <c r="G286" s="176"/>
      <c r="H286" s="142"/>
      <c r="I286" s="86"/>
      <c r="J286" s="86"/>
      <c r="K286" s="176"/>
      <c r="L286" s="209"/>
      <c r="M286" s="209"/>
      <c r="N286" s="209"/>
      <c r="O286" s="209"/>
      <c r="P286" s="209"/>
    </row>
    <row r="287" spans="1:283" s="147" customFormat="1" x14ac:dyDescent="0.15">
      <c r="A287" s="902" t="s">
        <v>33</v>
      </c>
      <c r="B287" s="176"/>
      <c r="C287" s="232"/>
      <c r="D287" s="218">
        <v>17</v>
      </c>
      <c r="E287" s="189">
        <f>SUM(E267:E286)</f>
        <v>361.99</v>
      </c>
      <c r="F287" s="168"/>
      <c r="G287" s="176"/>
      <c r="H287" s="142"/>
      <c r="I287" s="86"/>
      <c r="J287" s="86">
        <f>SUM(J267:J286)</f>
        <v>3024</v>
      </c>
      <c r="K287" s="219">
        <v>85513.4</v>
      </c>
      <c r="L287" s="209"/>
      <c r="M287" s="209"/>
      <c r="N287" s="209"/>
      <c r="O287" s="209"/>
      <c r="P287" s="209"/>
    </row>
    <row r="288" spans="1:283" s="147" customFormat="1" x14ac:dyDescent="0.15">
      <c r="A288" s="217" t="s">
        <v>919</v>
      </c>
      <c r="B288" s="176"/>
      <c r="C288" s="232"/>
      <c r="D288" s="218"/>
      <c r="E288" s="189"/>
      <c r="F288" s="168"/>
      <c r="G288" s="176"/>
      <c r="H288" s="142"/>
      <c r="I288" s="86"/>
      <c r="J288" s="86"/>
      <c r="K288" s="176"/>
      <c r="L288" s="209"/>
      <c r="M288" s="209"/>
      <c r="N288" s="209"/>
      <c r="O288" s="209"/>
      <c r="P288" s="209"/>
    </row>
    <row r="289" spans="1:16" s="147" customFormat="1" x14ac:dyDescent="0.15">
      <c r="A289" s="902">
        <v>801</v>
      </c>
      <c r="B289" s="176" t="s">
        <v>391</v>
      </c>
      <c r="C289" s="232">
        <v>3.74</v>
      </c>
      <c r="D289" s="218">
        <v>1</v>
      </c>
      <c r="E289" s="189">
        <f t="shared" ref="E289:E353" si="16">SUM(C289*D289)</f>
        <v>3.74</v>
      </c>
      <c r="F289" s="168" t="s">
        <v>775</v>
      </c>
      <c r="G289" s="176"/>
      <c r="H289" s="922" t="s">
        <v>861</v>
      </c>
      <c r="I289" s="669" t="s">
        <v>6</v>
      </c>
      <c r="J289" s="86">
        <v>52</v>
      </c>
      <c r="K289" s="219">
        <f t="shared" ref="K289:K320" si="17">J289*E289</f>
        <v>194.48000000000002</v>
      </c>
      <c r="L289" s="209"/>
      <c r="M289" s="209"/>
      <c r="N289" s="209"/>
      <c r="O289" s="209"/>
      <c r="P289" s="209"/>
    </row>
    <row r="290" spans="1:16" s="147" customFormat="1" x14ac:dyDescent="0.15">
      <c r="A290" s="902">
        <v>802</v>
      </c>
      <c r="B290" s="176" t="s">
        <v>392</v>
      </c>
      <c r="C290" s="232">
        <v>1.87</v>
      </c>
      <c r="D290" s="218">
        <v>1</v>
      </c>
      <c r="E290" s="189">
        <f t="shared" si="16"/>
        <v>1.87</v>
      </c>
      <c r="F290" s="168" t="s">
        <v>775</v>
      </c>
      <c r="G290" s="176"/>
      <c r="H290" s="922" t="s">
        <v>861</v>
      </c>
      <c r="I290" s="669" t="s">
        <v>6</v>
      </c>
      <c r="J290" s="86">
        <v>52</v>
      </c>
      <c r="K290" s="219">
        <f t="shared" si="17"/>
        <v>97.240000000000009</v>
      </c>
      <c r="L290" s="209"/>
      <c r="M290" s="209"/>
      <c r="N290" s="209"/>
      <c r="O290" s="209"/>
      <c r="P290" s="209"/>
    </row>
    <row r="291" spans="1:16" s="147" customFormat="1" x14ac:dyDescent="0.15">
      <c r="A291" s="902">
        <v>803</v>
      </c>
      <c r="B291" s="176" t="s">
        <v>920</v>
      </c>
      <c r="C291" s="232">
        <v>25</v>
      </c>
      <c r="D291" s="218">
        <v>1</v>
      </c>
      <c r="E291" s="189">
        <f t="shared" si="16"/>
        <v>25</v>
      </c>
      <c r="F291" s="168" t="s">
        <v>775</v>
      </c>
      <c r="G291" s="176"/>
      <c r="H291" s="922" t="s">
        <v>861</v>
      </c>
      <c r="I291" s="669" t="s">
        <v>7</v>
      </c>
      <c r="J291" s="86">
        <v>104</v>
      </c>
      <c r="K291" s="219">
        <f t="shared" si="17"/>
        <v>2600</v>
      </c>
      <c r="L291" s="209"/>
      <c r="M291" s="209"/>
      <c r="N291" s="209"/>
      <c r="O291" s="209"/>
      <c r="P291" s="209"/>
    </row>
    <row r="292" spans="1:16" s="147" customFormat="1" x14ac:dyDescent="0.15">
      <c r="A292" s="902">
        <v>804</v>
      </c>
      <c r="B292" s="176" t="s">
        <v>921</v>
      </c>
      <c r="C292" s="232">
        <v>27.5</v>
      </c>
      <c r="D292" s="218">
        <v>1</v>
      </c>
      <c r="E292" s="189">
        <f t="shared" si="16"/>
        <v>27.5</v>
      </c>
      <c r="F292" s="168" t="s">
        <v>775</v>
      </c>
      <c r="G292" s="176"/>
      <c r="H292" s="922" t="s">
        <v>861</v>
      </c>
      <c r="I292" s="669" t="s">
        <v>7</v>
      </c>
      <c r="J292" s="86">
        <v>104</v>
      </c>
      <c r="K292" s="219">
        <f t="shared" si="17"/>
        <v>2860</v>
      </c>
      <c r="L292" s="209"/>
      <c r="M292" s="209"/>
      <c r="N292" s="209"/>
      <c r="O292" s="209"/>
      <c r="P292" s="209"/>
    </row>
    <row r="293" spans="1:16" s="147" customFormat="1" x14ac:dyDescent="0.15">
      <c r="A293" s="902">
        <v>805</v>
      </c>
      <c r="B293" s="176" t="s">
        <v>922</v>
      </c>
      <c r="C293" s="232">
        <v>27.5</v>
      </c>
      <c r="D293" s="218">
        <v>1</v>
      </c>
      <c r="E293" s="189">
        <f t="shared" si="16"/>
        <v>27.5</v>
      </c>
      <c r="F293" s="168" t="s">
        <v>775</v>
      </c>
      <c r="G293" s="176"/>
      <c r="H293" s="922" t="s">
        <v>861</v>
      </c>
      <c r="I293" s="669" t="s">
        <v>7</v>
      </c>
      <c r="J293" s="86">
        <v>104</v>
      </c>
      <c r="K293" s="219">
        <f t="shared" si="17"/>
        <v>2860</v>
      </c>
      <c r="L293" s="209"/>
      <c r="M293" s="209"/>
      <c r="N293" s="209"/>
      <c r="O293" s="209"/>
      <c r="P293" s="209"/>
    </row>
    <row r="294" spans="1:16" s="147" customFormat="1" x14ac:dyDescent="0.15">
      <c r="A294" s="902">
        <v>806</v>
      </c>
      <c r="B294" s="176" t="s">
        <v>923</v>
      </c>
      <c r="C294" s="232">
        <v>16.670000000000002</v>
      </c>
      <c r="D294" s="218">
        <v>1</v>
      </c>
      <c r="E294" s="189">
        <f t="shared" si="16"/>
        <v>16.670000000000002</v>
      </c>
      <c r="F294" s="168" t="s">
        <v>775</v>
      </c>
      <c r="G294" s="176"/>
      <c r="H294" s="922" t="s">
        <v>861</v>
      </c>
      <c r="I294" s="669" t="s">
        <v>7</v>
      </c>
      <c r="J294" s="86">
        <v>104</v>
      </c>
      <c r="K294" s="219">
        <f t="shared" si="17"/>
        <v>1733.6800000000003</v>
      </c>
      <c r="L294" s="209"/>
      <c r="M294" s="209"/>
      <c r="N294" s="209"/>
      <c r="O294" s="209"/>
      <c r="P294" s="209"/>
    </row>
    <row r="295" spans="1:16" s="147" customFormat="1" x14ac:dyDescent="0.15">
      <c r="A295" s="902">
        <v>807</v>
      </c>
      <c r="B295" s="176" t="s">
        <v>924</v>
      </c>
      <c r="C295" s="232">
        <v>22.5</v>
      </c>
      <c r="D295" s="218">
        <v>1</v>
      </c>
      <c r="E295" s="189">
        <f t="shared" si="16"/>
        <v>22.5</v>
      </c>
      <c r="F295" s="168" t="s">
        <v>775</v>
      </c>
      <c r="G295" s="176"/>
      <c r="H295" s="922" t="s">
        <v>861</v>
      </c>
      <c r="I295" s="669" t="s">
        <v>7</v>
      </c>
      <c r="J295" s="86">
        <v>104</v>
      </c>
      <c r="K295" s="219">
        <f t="shared" si="17"/>
        <v>2340</v>
      </c>
      <c r="L295" s="209"/>
      <c r="M295" s="209"/>
      <c r="N295" s="209"/>
      <c r="O295" s="209"/>
      <c r="P295" s="209"/>
    </row>
    <row r="296" spans="1:16" s="147" customFormat="1" x14ac:dyDescent="0.15">
      <c r="A296" s="902">
        <v>808</v>
      </c>
      <c r="B296" s="176" t="s">
        <v>925</v>
      </c>
      <c r="C296" s="232">
        <v>20.39</v>
      </c>
      <c r="D296" s="218">
        <v>1</v>
      </c>
      <c r="E296" s="189">
        <f t="shared" si="16"/>
        <v>20.39</v>
      </c>
      <c r="F296" s="168" t="s">
        <v>775</v>
      </c>
      <c r="G296" s="176"/>
      <c r="H296" s="922" t="s">
        <v>861</v>
      </c>
      <c r="I296" s="669" t="s">
        <v>7</v>
      </c>
      <c r="J296" s="86">
        <v>104</v>
      </c>
      <c r="K296" s="219">
        <f t="shared" si="17"/>
        <v>2120.56</v>
      </c>
      <c r="L296" s="209"/>
      <c r="M296" s="209"/>
      <c r="N296" s="209"/>
      <c r="O296" s="209"/>
      <c r="P296" s="209"/>
    </row>
    <row r="297" spans="1:16" s="147" customFormat="1" x14ac:dyDescent="0.15">
      <c r="A297" s="902">
        <v>809</v>
      </c>
      <c r="B297" s="176" t="s">
        <v>926</v>
      </c>
      <c r="C297" s="232">
        <v>2</v>
      </c>
      <c r="D297" s="218">
        <v>1</v>
      </c>
      <c r="E297" s="189">
        <f t="shared" si="16"/>
        <v>2</v>
      </c>
      <c r="F297" s="168" t="s">
        <v>775</v>
      </c>
      <c r="G297" s="176"/>
      <c r="H297" s="922" t="s">
        <v>9</v>
      </c>
      <c r="I297" s="669" t="s">
        <v>10</v>
      </c>
      <c r="J297" s="86">
        <v>261</v>
      </c>
      <c r="K297" s="219">
        <f t="shared" si="17"/>
        <v>522</v>
      </c>
      <c r="L297" s="209"/>
      <c r="M297" s="209"/>
      <c r="N297" s="209"/>
      <c r="O297" s="209"/>
      <c r="P297" s="209"/>
    </row>
    <row r="298" spans="1:16" s="147" customFormat="1" x14ac:dyDescent="0.15">
      <c r="A298" s="902">
        <v>810</v>
      </c>
      <c r="B298" s="176" t="s">
        <v>927</v>
      </c>
      <c r="C298" s="232">
        <v>78.62</v>
      </c>
      <c r="D298" s="218">
        <v>1</v>
      </c>
      <c r="E298" s="189">
        <f t="shared" si="16"/>
        <v>78.62</v>
      </c>
      <c r="F298" s="168" t="s">
        <v>775</v>
      </c>
      <c r="G298" s="176"/>
      <c r="H298" s="922" t="s">
        <v>861</v>
      </c>
      <c r="I298" s="669" t="s">
        <v>6</v>
      </c>
      <c r="J298" s="86">
        <v>52</v>
      </c>
      <c r="K298" s="219">
        <f t="shared" si="17"/>
        <v>4088.2400000000002</v>
      </c>
      <c r="L298" s="209"/>
      <c r="M298" s="209"/>
      <c r="N298" s="209"/>
      <c r="O298" s="209"/>
      <c r="P298" s="209"/>
    </row>
    <row r="299" spans="1:16" s="147" customFormat="1" x14ac:dyDescent="0.15">
      <c r="A299" s="902">
        <v>811</v>
      </c>
      <c r="B299" s="176" t="s">
        <v>629</v>
      </c>
      <c r="C299" s="232">
        <v>7</v>
      </c>
      <c r="D299" s="218">
        <v>1</v>
      </c>
      <c r="E299" s="189">
        <f t="shared" si="16"/>
        <v>7</v>
      </c>
      <c r="F299" s="168" t="s">
        <v>775</v>
      </c>
      <c r="G299" s="176"/>
      <c r="H299" s="922" t="s">
        <v>861</v>
      </c>
      <c r="I299" s="669" t="s">
        <v>6</v>
      </c>
      <c r="J299" s="86">
        <v>52</v>
      </c>
      <c r="K299" s="219">
        <f t="shared" si="17"/>
        <v>364</v>
      </c>
      <c r="L299" s="209"/>
      <c r="M299" s="209"/>
      <c r="N299" s="209"/>
      <c r="O299" s="209"/>
      <c r="P299" s="209"/>
    </row>
    <row r="300" spans="1:16" s="147" customFormat="1" x14ac:dyDescent="0.15">
      <c r="A300" s="902">
        <v>812</v>
      </c>
      <c r="B300" s="176" t="s">
        <v>928</v>
      </c>
      <c r="C300" s="232">
        <v>11.09</v>
      </c>
      <c r="D300" s="218">
        <v>1</v>
      </c>
      <c r="E300" s="189">
        <f t="shared" si="16"/>
        <v>11.09</v>
      </c>
      <c r="F300" s="168" t="s">
        <v>775</v>
      </c>
      <c r="G300" s="176"/>
      <c r="H300" s="922" t="s">
        <v>861</v>
      </c>
      <c r="I300" s="669" t="s">
        <v>6</v>
      </c>
      <c r="J300" s="86">
        <v>52</v>
      </c>
      <c r="K300" s="219">
        <f t="shared" si="17"/>
        <v>576.67999999999995</v>
      </c>
      <c r="L300" s="209"/>
      <c r="M300" s="209"/>
      <c r="N300" s="209"/>
      <c r="O300" s="209"/>
      <c r="P300" s="209"/>
    </row>
    <row r="301" spans="1:16" s="147" customFormat="1" x14ac:dyDescent="0.15">
      <c r="A301" s="902">
        <v>813</v>
      </c>
      <c r="B301" s="176" t="s">
        <v>929</v>
      </c>
      <c r="C301" s="232">
        <v>101.69</v>
      </c>
      <c r="D301" s="218">
        <v>1</v>
      </c>
      <c r="E301" s="189">
        <f>SUM(C352*D352)</f>
        <v>7.5</v>
      </c>
      <c r="F301" s="168" t="s">
        <v>775</v>
      </c>
      <c r="G301" s="176"/>
      <c r="H301" s="922" t="s">
        <v>861</v>
      </c>
      <c r="I301" s="669" t="s">
        <v>6</v>
      </c>
      <c r="J301" s="86">
        <v>52</v>
      </c>
      <c r="K301" s="219">
        <f t="shared" si="17"/>
        <v>390</v>
      </c>
      <c r="L301" s="209"/>
      <c r="M301" s="209"/>
      <c r="N301" s="209"/>
      <c r="O301" s="209"/>
      <c r="P301" s="209"/>
    </row>
    <row r="302" spans="1:16" s="147" customFormat="1" x14ac:dyDescent="0.15">
      <c r="A302" s="902">
        <v>814</v>
      </c>
      <c r="B302" s="176" t="s">
        <v>930</v>
      </c>
      <c r="C302" s="232">
        <v>52.86</v>
      </c>
      <c r="D302" s="218">
        <v>1</v>
      </c>
      <c r="E302" s="189">
        <f t="shared" si="16"/>
        <v>52.86</v>
      </c>
      <c r="F302" s="168" t="s">
        <v>775</v>
      </c>
      <c r="G302" s="176"/>
      <c r="H302" s="922" t="s">
        <v>861</v>
      </c>
      <c r="I302" s="669" t="s">
        <v>6</v>
      </c>
      <c r="J302" s="86">
        <v>52</v>
      </c>
      <c r="K302" s="219">
        <f t="shared" si="17"/>
        <v>2748.72</v>
      </c>
      <c r="L302" s="209"/>
      <c r="M302" s="209"/>
      <c r="N302" s="209"/>
      <c r="O302" s="209"/>
      <c r="P302" s="209"/>
    </row>
    <row r="303" spans="1:16" s="147" customFormat="1" hidden="1" x14ac:dyDescent="0.15">
      <c r="A303" s="902">
        <v>815</v>
      </c>
      <c r="B303" s="176" t="s">
        <v>69</v>
      </c>
      <c r="C303" s="232"/>
      <c r="D303" s="218"/>
      <c r="E303" s="189">
        <f t="shared" si="16"/>
        <v>0</v>
      </c>
      <c r="F303" s="168" t="s">
        <v>775</v>
      </c>
      <c r="G303" s="176"/>
      <c r="H303" s="922"/>
      <c r="I303" s="669"/>
      <c r="J303" s="86"/>
      <c r="K303" s="219">
        <f t="shared" si="17"/>
        <v>0</v>
      </c>
      <c r="L303" s="209"/>
      <c r="M303" s="209"/>
      <c r="N303" s="209"/>
      <c r="O303" s="209"/>
      <c r="P303" s="209"/>
    </row>
    <row r="304" spans="1:16" s="147" customFormat="1" x14ac:dyDescent="0.15">
      <c r="A304" s="902">
        <v>816</v>
      </c>
      <c r="B304" s="176" t="s">
        <v>931</v>
      </c>
      <c r="C304" s="232">
        <v>27</v>
      </c>
      <c r="D304" s="218">
        <v>1</v>
      </c>
      <c r="E304" s="189">
        <f t="shared" si="16"/>
        <v>27</v>
      </c>
      <c r="F304" s="168" t="s">
        <v>775</v>
      </c>
      <c r="G304" s="176"/>
      <c r="H304" s="922" t="s">
        <v>861</v>
      </c>
      <c r="I304" s="669" t="s">
        <v>7</v>
      </c>
      <c r="J304" s="86">
        <v>104</v>
      </c>
      <c r="K304" s="219">
        <f t="shared" si="17"/>
        <v>2808</v>
      </c>
      <c r="L304" s="209"/>
      <c r="M304" s="209"/>
      <c r="N304" s="209"/>
      <c r="O304" s="209"/>
      <c r="P304" s="209"/>
    </row>
    <row r="305" spans="1:16" s="147" customFormat="1" x14ac:dyDescent="0.15">
      <c r="A305" s="902">
        <v>817</v>
      </c>
      <c r="B305" s="176" t="s">
        <v>932</v>
      </c>
      <c r="C305" s="232">
        <v>27</v>
      </c>
      <c r="D305" s="218">
        <v>1</v>
      </c>
      <c r="E305" s="189">
        <f t="shared" si="16"/>
        <v>27</v>
      </c>
      <c r="F305" s="168" t="s">
        <v>775</v>
      </c>
      <c r="G305" s="176"/>
      <c r="H305" s="922" t="s">
        <v>1094</v>
      </c>
      <c r="I305" s="669" t="s">
        <v>173</v>
      </c>
      <c r="J305" s="86">
        <v>314</v>
      </c>
      <c r="K305" s="219">
        <f t="shared" si="17"/>
        <v>8478</v>
      </c>
      <c r="L305" s="209"/>
      <c r="M305" s="209"/>
      <c r="N305" s="209"/>
      <c r="O305" s="209"/>
      <c r="P305" s="209"/>
    </row>
    <row r="306" spans="1:16" s="147" customFormat="1" hidden="1" x14ac:dyDescent="0.15">
      <c r="A306" s="902">
        <v>818</v>
      </c>
      <c r="B306" s="176" t="s">
        <v>69</v>
      </c>
      <c r="C306" s="232"/>
      <c r="D306" s="218"/>
      <c r="E306" s="189">
        <f t="shared" si="16"/>
        <v>0</v>
      </c>
      <c r="F306" s="168" t="s">
        <v>775</v>
      </c>
      <c r="G306" s="176"/>
      <c r="H306" s="922"/>
      <c r="I306" s="669"/>
      <c r="J306" s="86"/>
      <c r="K306" s="219">
        <f t="shared" si="17"/>
        <v>0</v>
      </c>
      <c r="L306" s="209"/>
      <c r="M306" s="209"/>
      <c r="N306" s="209"/>
      <c r="O306" s="209"/>
      <c r="P306" s="209"/>
    </row>
    <row r="307" spans="1:16" s="147" customFormat="1" x14ac:dyDescent="0.15">
      <c r="A307" s="902">
        <v>819</v>
      </c>
      <c r="B307" s="176" t="s">
        <v>933</v>
      </c>
      <c r="C307" s="232">
        <v>15</v>
      </c>
      <c r="D307" s="218">
        <v>1</v>
      </c>
      <c r="E307" s="189">
        <f t="shared" si="16"/>
        <v>15</v>
      </c>
      <c r="F307" s="168" t="s">
        <v>731</v>
      </c>
      <c r="G307" s="176"/>
      <c r="H307" s="922" t="s">
        <v>861</v>
      </c>
      <c r="I307" s="669" t="s">
        <v>6</v>
      </c>
      <c r="J307" s="86">
        <v>52</v>
      </c>
      <c r="K307" s="219">
        <f t="shared" si="17"/>
        <v>780</v>
      </c>
      <c r="L307" s="209"/>
      <c r="M307" s="209"/>
      <c r="N307" s="209"/>
      <c r="O307" s="209"/>
      <c r="P307" s="209"/>
    </row>
    <row r="308" spans="1:16" s="147" customFormat="1" x14ac:dyDescent="0.15">
      <c r="A308" s="902">
        <v>820</v>
      </c>
      <c r="B308" s="176" t="s">
        <v>934</v>
      </c>
      <c r="C308" s="232">
        <v>25.5</v>
      </c>
      <c r="D308" s="218">
        <v>1</v>
      </c>
      <c r="E308" s="189">
        <f t="shared" si="16"/>
        <v>25.5</v>
      </c>
      <c r="F308" s="168" t="s">
        <v>731</v>
      </c>
      <c r="G308" s="176"/>
      <c r="H308" s="922" t="s">
        <v>861</v>
      </c>
      <c r="I308" s="669" t="s">
        <v>7</v>
      </c>
      <c r="J308" s="86">
        <v>104</v>
      </c>
      <c r="K308" s="219">
        <f t="shared" si="17"/>
        <v>2652</v>
      </c>
      <c r="L308" s="209"/>
      <c r="M308" s="209"/>
      <c r="N308" s="209"/>
      <c r="O308" s="209"/>
      <c r="P308" s="209"/>
    </row>
    <row r="309" spans="1:16" s="147" customFormat="1" x14ac:dyDescent="0.15">
      <c r="A309" s="902">
        <v>821</v>
      </c>
      <c r="B309" s="176" t="s">
        <v>935</v>
      </c>
      <c r="C309" s="232">
        <v>1.5</v>
      </c>
      <c r="D309" s="218">
        <v>1</v>
      </c>
      <c r="E309" s="189">
        <f t="shared" si="16"/>
        <v>1.5</v>
      </c>
      <c r="F309" s="168" t="s">
        <v>731</v>
      </c>
      <c r="G309" s="176"/>
      <c r="H309" s="922" t="s">
        <v>1094</v>
      </c>
      <c r="I309" s="669" t="s">
        <v>11</v>
      </c>
      <c r="J309" s="86">
        <v>314</v>
      </c>
      <c r="K309" s="219">
        <f t="shared" si="17"/>
        <v>471</v>
      </c>
      <c r="L309" s="209"/>
      <c r="M309" s="209"/>
      <c r="N309" s="209"/>
      <c r="O309" s="209"/>
      <c r="P309" s="209"/>
    </row>
    <row r="310" spans="1:16" s="147" customFormat="1" hidden="1" x14ac:dyDescent="0.15">
      <c r="A310" s="902">
        <v>822</v>
      </c>
      <c r="B310" s="176" t="s">
        <v>69</v>
      </c>
      <c r="C310" s="232"/>
      <c r="D310" s="218"/>
      <c r="E310" s="189"/>
      <c r="F310" s="168"/>
      <c r="G310" s="176"/>
      <c r="H310" s="922"/>
      <c r="I310" s="669"/>
      <c r="J310" s="86"/>
      <c r="K310" s="219">
        <f t="shared" si="17"/>
        <v>0</v>
      </c>
      <c r="L310" s="209"/>
      <c r="M310" s="209"/>
      <c r="N310" s="209"/>
      <c r="O310" s="209"/>
      <c r="P310" s="209"/>
    </row>
    <row r="311" spans="1:16" s="147" customFormat="1" x14ac:dyDescent="0.15">
      <c r="A311" s="902">
        <v>823</v>
      </c>
      <c r="B311" s="176" t="s">
        <v>936</v>
      </c>
      <c r="C311" s="232">
        <v>38.07</v>
      </c>
      <c r="D311" s="218">
        <v>1</v>
      </c>
      <c r="E311" s="189">
        <f t="shared" si="16"/>
        <v>38.07</v>
      </c>
      <c r="F311" s="168" t="s">
        <v>731</v>
      </c>
      <c r="G311" s="176"/>
      <c r="H311" s="922" t="s">
        <v>861</v>
      </c>
      <c r="I311" s="669" t="s">
        <v>7</v>
      </c>
      <c r="J311" s="86">
        <v>104</v>
      </c>
      <c r="K311" s="219">
        <f t="shared" si="17"/>
        <v>3959.28</v>
      </c>
      <c r="L311" s="209"/>
      <c r="M311" s="209"/>
      <c r="N311" s="209"/>
      <c r="O311" s="209"/>
      <c r="P311" s="209"/>
    </row>
    <row r="312" spans="1:16" s="147" customFormat="1" x14ac:dyDescent="0.15">
      <c r="A312" s="902">
        <v>824</v>
      </c>
      <c r="B312" s="176" t="s">
        <v>937</v>
      </c>
      <c r="C312" s="232">
        <v>50.87</v>
      </c>
      <c r="D312" s="218">
        <v>1</v>
      </c>
      <c r="E312" s="189">
        <f t="shared" si="16"/>
        <v>50.87</v>
      </c>
      <c r="F312" s="168" t="s">
        <v>731</v>
      </c>
      <c r="G312" s="176"/>
      <c r="H312" s="922" t="s">
        <v>861</v>
      </c>
      <c r="I312" s="669" t="s">
        <v>6</v>
      </c>
      <c r="J312" s="86">
        <v>52</v>
      </c>
      <c r="K312" s="219">
        <f t="shared" si="17"/>
        <v>2645.24</v>
      </c>
      <c r="L312" s="209"/>
      <c r="M312" s="209"/>
      <c r="N312" s="209"/>
      <c r="O312" s="209"/>
      <c r="P312" s="209"/>
    </row>
    <row r="313" spans="1:16" s="147" customFormat="1" hidden="1" x14ac:dyDescent="0.15">
      <c r="A313" s="902">
        <v>825</v>
      </c>
      <c r="B313" s="176" t="s">
        <v>464</v>
      </c>
      <c r="C313" s="232">
        <v>44.51</v>
      </c>
      <c r="D313" s="218"/>
      <c r="E313" s="189"/>
      <c r="F313" s="168"/>
      <c r="G313" s="176"/>
      <c r="H313" s="922"/>
      <c r="I313" s="669"/>
      <c r="J313" s="86"/>
      <c r="K313" s="219">
        <f t="shared" si="17"/>
        <v>0</v>
      </c>
      <c r="L313" s="209"/>
      <c r="M313" s="209"/>
      <c r="N313" s="209"/>
      <c r="O313" s="209"/>
      <c r="P313" s="209"/>
    </row>
    <row r="314" spans="1:16" s="147" customFormat="1" hidden="1" x14ac:dyDescent="0.15">
      <c r="A314" s="902"/>
      <c r="B314" s="176" t="s">
        <v>938</v>
      </c>
      <c r="C314" s="232">
        <f>SUM(2.7*2.4)</f>
        <v>6.48</v>
      </c>
      <c r="D314" s="218"/>
      <c r="E314" s="189"/>
      <c r="F314" s="168"/>
      <c r="G314" s="176"/>
      <c r="H314" s="922"/>
      <c r="I314" s="669"/>
      <c r="J314" s="86"/>
      <c r="K314" s="219">
        <f t="shared" si="17"/>
        <v>0</v>
      </c>
      <c r="L314" s="209"/>
      <c r="M314" s="209"/>
      <c r="N314" s="209"/>
      <c r="O314" s="209"/>
      <c r="P314" s="209"/>
    </row>
    <row r="315" spans="1:16" s="147" customFormat="1" hidden="1" x14ac:dyDescent="0.15">
      <c r="A315" s="902">
        <v>991</v>
      </c>
      <c r="B315" s="176" t="s">
        <v>314</v>
      </c>
      <c r="C315" s="232">
        <v>41.76</v>
      </c>
      <c r="D315" s="218"/>
      <c r="E315" s="189"/>
      <c r="F315" s="168"/>
      <c r="G315" s="176"/>
      <c r="H315" s="922"/>
      <c r="I315" s="669"/>
      <c r="J315" s="86"/>
      <c r="K315" s="219">
        <f t="shared" si="17"/>
        <v>0</v>
      </c>
      <c r="L315" s="209"/>
      <c r="M315" s="209"/>
      <c r="N315" s="209"/>
      <c r="O315" s="209"/>
      <c r="P315" s="209"/>
    </row>
    <row r="316" spans="1:16" s="147" customFormat="1" hidden="1" x14ac:dyDescent="0.15">
      <c r="A316" s="902">
        <v>827</v>
      </c>
      <c r="B316" s="176" t="s">
        <v>69</v>
      </c>
      <c r="C316" s="232"/>
      <c r="D316" s="218"/>
      <c r="E316" s="189"/>
      <c r="F316" s="168"/>
      <c r="G316" s="176"/>
      <c r="H316" s="922"/>
      <c r="I316" s="669"/>
      <c r="J316" s="86"/>
      <c r="K316" s="219">
        <f t="shared" si="17"/>
        <v>0</v>
      </c>
      <c r="L316" s="209"/>
      <c r="M316" s="209"/>
      <c r="N316" s="209"/>
      <c r="O316" s="209"/>
      <c r="P316" s="209"/>
    </row>
    <row r="317" spans="1:16" s="147" customFormat="1" x14ac:dyDescent="0.15">
      <c r="A317" s="902">
        <v>828</v>
      </c>
      <c r="B317" s="176" t="s">
        <v>939</v>
      </c>
      <c r="C317" s="232">
        <v>78.760000000000005</v>
      </c>
      <c r="D317" s="218">
        <v>1</v>
      </c>
      <c r="E317" s="189">
        <f t="shared" si="16"/>
        <v>78.760000000000005</v>
      </c>
      <c r="F317" s="168" t="s">
        <v>731</v>
      </c>
      <c r="G317" s="176"/>
      <c r="H317" s="922" t="s">
        <v>861</v>
      </c>
      <c r="I317" s="669" t="s">
        <v>6</v>
      </c>
      <c r="J317" s="86">
        <v>52</v>
      </c>
      <c r="K317" s="219">
        <f t="shared" si="17"/>
        <v>4095.5200000000004</v>
      </c>
      <c r="L317" s="209"/>
      <c r="M317" s="209"/>
      <c r="N317" s="209"/>
      <c r="O317" s="209"/>
      <c r="P317" s="209"/>
    </row>
    <row r="318" spans="1:16" s="147" customFormat="1" x14ac:dyDescent="0.15">
      <c r="A318" s="902">
        <v>829</v>
      </c>
      <c r="B318" s="176" t="s">
        <v>940</v>
      </c>
      <c r="C318" s="232">
        <v>28.64</v>
      </c>
      <c r="D318" s="218">
        <v>1</v>
      </c>
      <c r="E318" s="189">
        <f t="shared" si="16"/>
        <v>28.64</v>
      </c>
      <c r="F318" s="168" t="s">
        <v>731</v>
      </c>
      <c r="G318" s="176"/>
      <c r="H318" s="922" t="s">
        <v>861</v>
      </c>
      <c r="I318" s="669" t="s">
        <v>6</v>
      </c>
      <c r="J318" s="86">
        <v>52</v>
      </c>
      <c r="K318" s="219">
        <f t="shared" si="17"/>
        <v>1489.28</v>
      </c>
      <c r="L318" s="209"/>
      <c r="M318" s="209"/>
      <c r="N318" s="209"/>
      <c r="O318" s="209"/>
      <c r="P318" s="209"/>
    </row>
    <row r="319" spans="1:16" s="147" customFormat="1" x14ac:dyDescent="0.15">
      <c r="A319" s="902">
        <v>830</v>
      </c>
      <c r="B319" s="176" t="s">
        <v>941</v>
      </c>
      <c r="C319" s="232">
        <v>63.25</v>
      </c>
      <c r="D319" s="218">
        <v>1</v>
      </c>
      <c r="E319" s="189">
        <f t="shared" si="16"/>
        <v>63.25</v>
      </c>
      <c r="F319" s="168" t="s">
        <v>731</v>
      </c>
      <c r="G319" s="176"/>
      <c r="H319" s="922" t="s">
        <v>861</v>
      </c>
      <c r="I319" s="669" t="s">
        <v>6</v>
      </c>
      <c r="J319" s="86">
        <v>52</v>
      </c>
      <c r="K319" s="219">
        <f t="shared" si="17"/>
        <v>3289</v>
      </c>
      <c r="L319" s="209"/>
      <c r="M319" s="209"/>
      <c r="N319" s="209"/>
      <c r="O319" s="209"/>
      <c r="P319" s="209"/>
    </row>
    <row r="320" spans="1:16" s="147" customFormat="1" x14ac:dyDescent="0.15">
      <c r="A320" s="902">
        <v>831</v>
      </c>
      <c r="B320" s="176" t="s">
        <v>798</v>
      </c>
      <c r="C320" s="232">
        <v>6.18</v>
      </c>
      <c r="D320" s="218">
        <v>1</v>
      </c>
      <c r="E320" s="189">
        <f t="shared" si="16"/>
        <v>6.18</v>
      </c>
      <c r="F320" s="168" t="s">
        <v>731</v>
      </c>
      <c r="G320" s="176"/>
      <c r="H320" s="922" t="s">
        <v>13</v>
      </c>
      <c r="I320" s="669" t="s">
        <v>14</v>
      </c>
      <c r="J320" s="86">
        <v>836</v>
      </c>
      <c r="K320" s="219">
        <f t="shared" si="17"/>
        <v>5166.4799999999996</v>
      </c>
      <c r="L320" s="209"/>
      <c r="M320" s="209"/>
      <c r="N320" s="209"/>
      <c r="O320" s="209"/>
      <c r="P320" s="209"/>
    </row>
    <row r="321" spans="1:16" s="147" customFormat="1" x14ac:dyDescent="0.15">
      <c r="A321" s="902">
        <v>832</v>
      </c>
      <c r="B321" s="176" t="s">
        <v>797</v>
      </c>
      <c r="C321" s="232">
        <v>9.27</v>
      </c>
      <c r="D321" s="218">
        <v>1</v>
      </c>
      <c r="E321" s="189">
        <f t="shared" si="16"/>
        <v>9.27</v>
      </c>
      <c r="F321" s="168" t="s">
        <v>731</v>
      </c>
      <c r="G321" s="176"/>
      <c r="H321" s="922" t="s">
        <v>13</v>
      </c>
      <c r="I321" s="669" t="s">
        <v>14</v>
      </c>
      <c r="J321" s="86">
        <v>836</v>
      </c>
      <c r="K321" s="219">
        <f t="shared" ref="K321:K337" si="18">J321*E321</f>
        <v>7749.7199999999993</v>
      </c>
      <c r="L321" s="209"/>
      <c r="M321" s="209"/>
      <c r="N321" s="209"/>
      <c r="O321" s="209"/>
      <c r="P321" s="209"/>
    </row>
    <row r="322" spans="1:16" s="147" customFormat="1" x14ac:dyDescent="0.15">
      <c r="A322" s="902">
        <v>833</v>
      </c>
      <c r="B322" s="176" t="s">
        <v>787</v>
      </c>
      <c r="C322" s="232">
        <v>4.67</v>
      </c>
      <c r="D322" s="218">
        <v>1</v>
      </c>
      <c r="E322" s="189">
        <f t="shared" si="16"/>
        <v>4.67</v>
      </c>
      <c r="F322" s="168" t="s">
        <v>731</v>
      </c>
      <c r="G322" s="176"/>
      <c r="H322" s="922" t="s">
        <v>13</v>
      </c>
      <c r="I322" s="669" t="s">
        <v>14</v>
      </c>
      <c r="J322" s="86">
        <v>836</v>
      </c>
      <c r="K322" s="219">
        <f t="shared" si="18"/>
        <v>3904.12</v>
      </c>
      <c r="L322" s="209"/>
      <c r="M322" s="209"/>
      <c r="N322" s="209"/>
      <c r="O322" s="209"/>
      <c r="P322" s="209"/>
    </row>
    <row r="323" spans="1:16" s="147" customFormat="1" hidden="1" x14ac:dyDescent="0.15">
      <c r="A323" s="902">
        <v>834</v>
      </c>
      <c r="B323" s="176" t="s">
        <v>69</v>
      </c>
      <c r="C323" s="232"/>
      <c r="D323" s="218"/>
      <c r="E323" s="189"/>
      <c r="F323" s="168"/>
      <c r="G323" s="176"/>
      <c r="H323" s="922"/>
      <c r="I323" s="669"/>
      <c r="J323" s="86"/>
      <c r="K323" s="219">
        <f t="shared" si="18"/>
        <v>0</v>
      </c>
      <c r="L323" s="209"/>
      <c r="M323" s="209"/>
      <c r="N323" s="209"/>
      <c r="O323" s="209"/>
      <c r="P323" s="209"/>
    </row>
    <row r="324" spans="1:16" s="147" customFormat="1" x14ac:dyDescent="0.15">
      <c r="A324" s="902">
        <v>835</v>
      </c>
      <c r="B324" s="176" t="s">
        <v>242</v>
      </c>
      <c r="C324" s="232">
        <v>39.93</v>
      </c>
      <c r="D324" s="218">
        <v>1</v>
      </c>
      <c r="E324" s="189">
        <f t="shared" si="16"/>
        <v>39.93</v>
      </c>
      <c r="F324" s="168" t="s">
        <v>731</v>
      </c>
      <c r="G324" s="176"/>
      <c r="H324" s="922" t="s">
        <v>861</v>
      </c>
      <c r="I324" s="669" t="s">
        <v>6</v>
      </c>
      <c r="J324" s="86">
        <v>52</v>
      </c>
      <c r="K324" s="219">
        <f t="shared" si="18"/>
        <v>2076.36</v>
      </c>
      <c r="L324" s="209"/>
      <c r="M324" s="209"/>
      <c r="N324" s="209"/>
      <c r="O324" s="209"/>
      <c r="P324" s="209"/>
    </row>
    <row r="325" spans="1:16" s="147" customFormat="1" hidden="1" x14ac:dyDescent="0.15">
      <c r="A325" s="902">
        <v>836</v>
      </c>
      <c r="B325" s="176" t="s">
        <v>69</v>
      </c>
      <c r="C325" s="232"/>
      <c r="D325" s="218"/>
      <c r="E325" s="189"/>
      <c r="F325" s="168"/>
      <c r="G325" s="176"/>
      <c r="H325" s="922"/>
      <c r="I325" s="669"/>
      <c r="J325" s="86"/>
      <c r="K325" s="219">
        <f t="shared" si="18"/>
        <v>0</v>
      </c>
      <c r="L325" s="209"/>
      <c r="M325" s="209"/>
      <c r="N325" s="209"/>
      <c r="O325" s="209"/>
      <c r="P325" s="209"/>
    </row>
    <row r="326" spans="1:16" s="147" customFormat="1" hidden="1" x14ac:dyDescent="0.15">
      <c r="A326" s="902">
        <v>837</v>
      </c>
      <c r="B326" s="176" t="s">
        <v>69</v>
      </c>
      <c r="C326" s="232"/>
      <c r="D326" s="218"/>
      <c r="E326" s="189"/>
      <c r="F326" s="168"/>
      <c r="G326" s="176"/>
      <c r="H326" s="922"/>
      <c r="I326" s="669"/>
      <c r="J326" s="86"/>
      <c r="K326" s="219">
        <f t="shared" si="18"/>
        <v>0</v>
      </c>
      <c r="L326" s="209"/>
      <c r="M326" s="209"/>
      <c r="N326" s="209"/>
      <c r="O326" s="209"/>
      <c r="P326" s="209"/>
    </row>
    <row r="327" spans="1:16" s="147" customFormat="1" x14ac:dyDescent="0.15">
      <c r="A327" s="902">
        <v>838</v>
      </c>
      <c r="B327" s="176" t="s">
        <v>408</v>
      </c>
      <c r="C327" s="232">
        <v>8.9499999999999993</v>
      </c>
      <c r="D327" s="218">
        <v>1</v>
      </c>
      <c r="E327" s="189">
        <f t="shared" si="16"/>
        <v>8.9499999999999993</v>
      </c>
      <c r="F327" s="168" t="s">
        <v>857</v>
      </c>
      <c r="G327" s="176"/>
      <c r="H327" s="922" t="s">
        <v>861</v>
      </c>
      <c r="I327" s="669" t="s">
        <v>6</v>
      </c>
      <c r="J327" s="86">
        <v>52</v>
      </c>
      <c r="K327" s="219">
        <f t="shared" si="18"/>
        <v>465.4</v>
      </c>
      <c r="L327" s="209"/>
      <c r="M327" s="209"/>
      <c r="N327" s="209"/>
      <c r="O327" s="209"/>
      <c r="P327" s="209"/>
    </row>
    <row r="328" spans="1:16" s="147" customFormat="1" x14ac:dyDescent="0.15">
      <c r="A328" s="902">
        <v>839</v>
      </c>
      <c r="B328" s="176" t="s">
        <v>605</v>
      </c>
      <c r="C328" s="232">
        <v>31.17</v>
      </c>
      <c r="D328" s="218">
        <v>1</v>
      </c>
      <c r="E328" s="189">
        <f t="shared" si="16"/>
        <v>31.17</v>
      </c>
      <c r="F328" s="168" t="s">
        <v>857</v>
      </c>
      <c r="G328" s="176"/>
      <c r="H328" s="922" t="s">
        <v>1097</v>
      </c>
      <c r="I328" s="669" t="s">
        <v>173</v>
      </c>
      <c r="J328" s="86">
        <v>314</v>
      </c>
      <c r="K328" s="219">
        <f t="shared" si="18"/>
        <v>9787.380000000001</v>
      </c>
      <c r="L328" s="209"/>
      <c r="M328" s="209"/>
      <c r="N328" s="209"/>
      <c r="O328" s="209"/>
      <c r="P328" s="209"/>
    </row>
    <row r="329" spans="1:16" s="147" customFormat="1" x14ac:dyDescent="0.15">
      <c r="A329" s="902">
        <v>840</v>
      </c>
      <c r="B329" s="176" t="s">
        <v>942</v>
      </c>
      <c r="C329" s="232">
        <v>2.5</v>
      </c>
      <c r="D329" s="218">
        <v>1</v>
      </c>
      <c r="E329" s="189">
        <f t="shared" si="16"/>
        <v>2.5</v>
      </c>
      <c r="F329" s="168" t="s">
        <v>857</v>
      </c>
      <c r="G329" s="176"/>
      <c r="H329" s="922" t="s">
        <v>3</v>
      </c>
      <c r="I329" s="669" t="s">
        <v>11</v>
      </c>
      <c r="J329" s="86">
        <v>314</v>
      </c>
      <c r="K329" s="219">
        <f t="shared" si="18"/>
        <v>785</v>
      </c>
      <c r="L329" s="209"/>
      <c r="M329" s="209"/>
      <c r="N329" s="209"/>
      <c r="O329" s="209"/>
      <c r="P329" s="209"/>
    </row>
    <row r="330" spans="1:16" s="147" customFormat="1" x14ac:dyDescent="0.15">
      <c r="A330" s="902">
        <v>841</v>
      </c>
      <c r="B330" s="176" t="s">
        <v>943</v>
      </c>
      <c r="C330" s="232">
        <v>146.41</v>
      </c>
      <c r="D330" s="218">
        <v>1</v>
      </c>
      <c r="E330" s="189">
        <f>SUM(C339*D339)</f>
        <v>17.670000000000002</v>
      </c>
      <c r="F330" s="168" t="s">
        <v>857</v>
      </c>
      <c r="G330" s="176"/>
      <c r="H330" s="922" t="s">
        <v>3</v>
      </c>
      <c r="I330" s="669" t="s">
        <v>11</v>
      </c>
      <c r="J330" s="86">
        <v>314</v>
      </c>
      <c r="K330" s="219">
        <f t="shared" si="18"/>
        <v>5548.38</v>
      </c>
      <c r="L330" s="209"/>
      <c r="M330" s="209"/>
      <c r="N330" s="209"/>
      <c r="O330" s="209"/>
      <c r="P330" s="209"/>
    </row>
    <row r="331" spans="1:16" s="147" customFormat="1" x14ac:dyDescent="0.15">
      <c r="A331" s="902">
        <v>842</v>
      </c>
      <c r="B331" s="176" t="s">
        <v>944</v>
      </c>
      <c r="C331" s="232">
        <v>46.78</v>
      </c>
      <c r="D331" s="218">
        <v>1</v>
      </c>
      <c r="E331" s="189">
        <f t="shared" si="16"/>
        <v>46.78</v>
      </c>
      <c r="F331" s="168" t="s">
        <v>857</v>
      </c>
      <c r="G331" s="176"/>
      <c r="H331" s="922" t="s">
        <v>861</v>
      </c>
      <c r="I331" s="669" t="s">
        <v>6</v>
      </c>
      <c r="J331" s="86">
        <v>52</v>
      </c>
      <c r="K331" s="219">
        <f t="shared" si="18"/>
        <v>2432.56</v>
      </c>
      <c r="L331" s="209"/>
      <c r="M331" s="209"/>
      <c r="N331" s="209"/>
      <c r="O331" s="209"/>
      <c r="P331" s="209"/>
    </row>
    <row r="332" spans="1:16" s="147" customFormat="1" x14ac:dyDescent="0.15">
      <c r="A332" s="902" t="s">
        <v>1119</v>
      </c>
      <c r="B332" s="176" t="s">
        <v>408</v>
      </c>
      <c r="C332" s="232">
        <v>4.4000000000000004</v>
      </c>
      <c r="D332" s="218">
        <v>1</v>
      </c>
      <c r="E332" s="189">
        <f t="shared" si="16"/>
        <v>4.4000000000000004</v>
      </c>
      <c r="F332" s="168" t="s">
        <v>24</v>
      </c>
      <c r="G332" s="176"/>
      <c r="H332" s="922" t="s">
        <v>9</v>
      </c>
      <c r="I332" s="669" t="s">
        <v>6</v>
      </c>
      <c r="J332" s="86">
        <v>52</v>
      </c>
      <c r="K332" s="219">
        <f t="shared" si="18"/>
        <v>228.8</v>
      </c>
      <c r="L332" s="209"/>
      <c r="M332" s="209"/>
      <c r="N332" s="209"/>
      <c r="O332" s="209"/>
      <c r="P332" s="209"/>
    </row>
    <row r="333" spans="1:16" s="147" customFormat="1" x14ac:dyDescent="0.15">
      <c r="A333" s="902">
        <v>843</v>
      </c>
      <c r="B333" s="176" t="s">
        <v>945</v>
      </c>
      <c r="C333" s="232">
        <v>42</v>
      </c>
      <c r="D333" s="218">
        <v>1</v>
      </c>
      <c r="E333" s="189">
        <f t="shared" si="16"/>
        <v>42</v>
      </c>
      <c r="F333" s="168" t="s">
        <v>857</v>
      </c>
      <c r="G333" s="176"/>
      <c r="H333" s="922" t="s">
        <v>861</v>
      </c>
      <c r="I333" s="669" t="s">
        <v>7</v>
      </c>
      <c r="J333" s="86">
        <v>104</v>
      </c>
      <c r="K333" s="219">
        <f t="shared" si="18"/>
        <v>4368</v>
      </c>
      <c r="L333" s="209"/>
      <c r="M333" s="209"/>
      <c r="N333" s="209"/>
      <c r="O333" s="209"/>
      <c r="P333" s="209"/>
    </row>
    <row r="334" spans="1:16" s="147" customFormat="1" x14ac:dyDescent="0.15">
      <c r="A334" s="902">
        <v>844</v>
      </c>
      <c r="B334" s="176" t="s">
        <v>945</v>
      </c>
      <c r="C334" s="232">
        <v>37.799999999999997</v>
      </c>
      <c r="D334" s="218">
        <v>1</v>
      </c>
      <c r="E334" s="189">
        <f t="shared" si="16"/>
        <v>37.799999999999997</v>
      </c>
      <c r="F334" s="168" t="s">
        <v>857</v>
      </c>
      <c r="G334" s="176"/>
      <c r="H334" s="922" t="s">
        <v>861</v>
      </c>
      <c r="I334" s="669" t="s">
        <v>7</v>
      </c>
      <c r="J334" s="86">
        <v>104</v>
      </c>
      <c r="K334" s="219">
        <f t="shared" si="18"/>
        <v>3931.2</v>
      </c>
      <c r="L334" s="209"/>
      <c r="M334" s="209"/>
      <c r="N334" s="209"/>
      <c r="O334" s="209"/>
      <c r="P334" s="209"/>
    </row>
    <row r="335" spans="1:16" s="147" customFormat="1" x14ac:dyDescent="0.15">
      <c r="A335" s="902">
        <v>845</v>
      </c>
      <c r="B335" s="176" t="s">
        <v>946</v>
      </c>
      <c r="C335" s="232">
        <v>32.35</v>
      </c>
      <c r="D335" s="218">
        <v>1</v>
      </c>
      <c r="E335" s="189">
        <v>32.35</v>
      </c>
      <c r="F335" s="168" t="s">
        <v>857</v>
      </c>
      <c r="G335" s="176"/>
      <c r="H335" s="922" t="s">
        <v>861</v>
      </c>
      <c r="I335" s="669" t="s">
        <v>7</v>
      </c>
      <c r="J335" s="86">
        <v>104</v>
      </c>
      <c r="K335" s="219">
        <f t="shared" si="18"/>
        <v>3364.4</v>
      </c>
      <c r="L335" s="209"/>
      <c r="M335" s="209"/>
      <c r="N335" s="209"/>
      <c r="O335" s="209"/>
      <c r="P335" s="209"/>
    </row>
    <row r="336" spans="1:16" s="147" customFormat="1" ht="13.5" customHeight="1" x14ac:dyDescent="0.15">
      <c r="A336" s="902">
        <v>852</v>
      </c>
      <c r="B336" s="176" t="s">
        <v>947</v>
      </c>
      <c r="C336" s="232">
        <v>27.09</v>
      </c>
      <c r="D336" s="218">
        <v>1</v>
      </c>
      <c r="E336" s="189">
        <f t="shared" si="16"/>
        <v>27.09</v>
      </c>
      <c r="F336" s="168" t="s">
        <v>857</v>
      </c>
      <c r="G336" s="176"/>
      <c r="H336" s="922" t="s">
        <v>861</v>
      </c>
      <c r="I336" s="669" t="s">
        <v>7</v>
      </c>
      <c r="J336" s="86">
        <v>104</v>
      </c>
      <c r="K336" s="219">
        <f t="shared" si="18"/>
        <v>2817.36</v>
      </c>
      <c r="L336" s="209"/>
      <c r="M336" s="209"/>
      <c r="N336" s="209"/>
      <c r="O336" s="209"/>
      <c r="P336" s="209"/>
    </row>
    <row r="337" spans="1:16" s="147" customFormat="1" hidden="1" x14ac:dyDescent="0.15">
      <c r="A337" s="902">
        <v>846</v>
      </c>
      <c r="B337" s="176" t="s">
        <v>69</v>
      </c>
      <c r="C337" s="232"/>
      <c r="D337" s="218"/>
      <c r="E337" s="189"/>
      <c r="F337" s="168"/>
      <c r="G337" s="176"/>
      <c r="H337" s="922"/>
      <c r="I337" s="669"/>
      <c r="J337" s="86"/>
      <c r="K337" s="219">
        <f t="shared" si="18"/>
        <v>0</v>
      </c>
      <c r="L337" s="209"/>
      <c r="M337" s="209"/>
      <c r="N337" s="209"/>
      <c r="O337" s="209"/>
      <c r="P337" s="209"/>
    </row>
    <row r="338" spans="1:16" s="147" customFormat="1" hidden="1" x14ac:dyDescent="0.15">
      <c r="A338" s="902">
        <v>847</v>
      </c>
      <c r="B338" s="176" t="s">
        <v>948</v>
      </c>
      <c r="C338" s="232">
        <v>20.16</v>
      </c>
      <c r="D338" s="218">
        <v>1</v>
      </c>
      <c r="E338" s="189">
        <f t="shared" si="16"/>
        <v>20.16</v>
      </c>
      <c r="F338" s="168" t="s">
        <v>857</v>
      </c>
      <c r="G338" s="176"/>
      <c r="H338" s="922"/>
      <c r="I338" s="669"/>
      <c r="J338" s="86"/>
      <c r="K338" s="219"/>
      <c r="L338" s="209"/>
      <c r="M338" s="209"/>
      <c r="N338" s="209"/>
      <c r="O338" s="209"/>
      <c r="P338" s="209"/>
    </row>
    <row r="339" spans="1:16" s="147" customFormat="1" hidden="1" x14ac:dyDescent="0.15">
      <c r="A339" s="902">
        <v>848</v>
      </c>
      <c r="B339" s="176" t="s">
        <v>948</v>
      </c>
      <c r="C339" s="232">
        <v>17.670000000000002</v>
      </c>
      <c r="D339" s="218">
        <v>1</v>
      </c>
      <c r="E339" s="189">
        <f t="shared" si="16"/>
        <v>17.670000000000002</v>
      </c>
      <c r="F339" s="168" t="s">
        <v>857</v>
      </c>
      <c r="G339" s="176"/>
      <c r="H339" s="922"/>
      <c r="I339" s="669"/>
      <c r="J339" s="86"/>
      <c r="K339" s="219"/>
      <c r="L339" s="209"/>
      <c r="M339" s="209"/>
      <c r="N339" s="209"/>
      <c r="O339" s="209"/>
      <c r="P339" s="209"/>
    </row>
    <row r="340" spans="1:16" s="147" customFormat="1" x14ac:dyDescent="0.15">
      <c r="A340" s="902">
        <v>849</v>
      </c>
      <c r="B340" s="176" t="s">
        <v>949</v>
      </c>
      <c r="C340" s="232">
        <v>104.1</v>
      </c>
      <c r="D340" s="218">
        <v>1</v>
      </c>
      <c r="E340" s="189">
        <f t="shared" si="16"/>
        <v>104.1</v>
      </c>
      <c r="F340" s="168" t="s">
        <v>857</v>
      </c>
      <c r="G340" s="176"/>
      <c r="H340" s="922" t="s">
        <v>1097</v>
      </c>
      <c r="I340" s="669" t="s">
        <v>11</v>
      </c>
      <c r="J340" s="86">
        <v>314</v>
      </c>
      <c r="K340" s="219">
        <f t="shared" ref="K340:K353" si="19">J340*E340</f>
        <v>32687.399999999998</v>
      </c>
      <c r="L340" s="209"/>
      <c r="M340" s="209"/>
      <c r="N340" s="209"/>
      <c r="O340" s="209"/>
      <c r="P340" s="209"/>
    </row>
    <row r="341" spans="1:16" s="147" customFormat="1" x14ac:dyDescent="0.15">
      <c r="A341" s="902">
        <v>850</v>
      </c>
      <c r="B341" s="176" t="s">
        <v>950</v>
      </c>
      <c r="C341" s="232">
        <v>37.07</v>
      </c>
      <c r="D341" s="218">
        <v>1</v>
      </c>
      <c r="E341" s="189">
        <f t="shared" si="16"/>
        <v>37.07</v>
      </c>
      <c r="F341" s="168" t="s">
        <v>857</v>
      </c>
      <c r="G341" s="176"/>
      <c r="H341" s="922" t="s">
        <v>861</v>
      </c>
      <c r="I341" s="669" t="s">
        <v>6</v>
      </c>
      <c r="J341" s="86">
        <v>52</v>
      </c>
      <c r="K341" s="219">
        <f t="shared" si="19"/>
        <v>1927.64</v>
      </c>
      <c r="L341" s="209"/>
      <c r="M341" s="209"/>
      <c r="N341" s="209"/>
      <c r="O341" s="209"/>
      <c r="P341" s="209"/>
    </row>
    <row r="342" spans="1:16" s="147" customFormat="1" x14ac:dyDescent="0.15">
      <c r="A342" s="902">
        <v>851</v>
      </c>
      <c r="B342" s="176" t="s">
        <v>950</v>
      </c>
      <c r="C342" s="232">
        <v>36.96</v>
      </c>
      <c r="D342" s="218">
        <v>1</v>
      </c>
      <c r="E342" s="189">
        <f t="shared" si="16"/>
        <v>36.96</v>
      </c>
      <c r="F342" s="168" t="s">
        <v>857</v>
      </c>
      <c r="G342" s="176"/>
      <c r="H342" s="922" t="s">
        <v>861</v>
      </c>
      <c r="I342" s="669" t="s">
        <v>6</v>
      </c>
      <c r="J342" s="86">
        <v>52</v>
      </c>
      <c r="K342" s="219">
        <f t="shared" si="19"/>
        <v>1921.92</v>
      </c>
      <c r="L342" s="209"/>
      <c r="M342" s="209"/>
      <c r="N342" s="209"/>
      <c r="O342" s="209"/>
      <c r="P342" s="209"/>
    </row>
    <row r="343" spans="1:16" s="147" customFormat="1" x14ac:dyDescent="0.15">
      <c r="A343" s="902">
        <v>852</v>
      </c>
      <c r="B343" s="176" t="s">
        <v>951</v>
      </c>
      <c r="C343" s="232">
        <v>40.03</v>
      </c>
      <c r="D343" s="218">
        <v>1</v>
      </c>
      <c r="E343" s="189">
        <f t="shared" si="16"/>
        <v>40.03</v>
      </c>
      <c r="F343" s="168" t="s">
        <v>857</v>
      </c>
      <c r="G343" s="176"/>
      <c r="H343" s="922" t="s">
        <v>861</v>
      </c>
      <c r="I343" s="669" t="s">
        <v>6</v>
      </c>
      <c r="J343" s="86">
        <v>52</v>
      </c>
      <c r="K343" s="219">
        <f t="shared" si="19"/>
        <v>2081.56</v>
      </c>
      <c r="L343" s="209"/>
      <c r="M343" s="209"/>
      <c r="N343" s="209"/>
      <c r="O343" s="209"/>
      <c r="P343" s="209"/>
    </row>
    <row r="344" spans="1:16" s="147" customFormat="1" x14ac:dyDescent="0.15">
      <c r="A344" s="902">
        <v>853</v>
      </c>
      <c r="B344" s="176" t="s">
        <v>952</v>
      </c>
      <c r="C344" s="232">
        <v>11.4</v>
      </c>
      <c r="D344" s="218">
        <v>1</v>
      </c>
      <c r="E344" s="189">
        <f t="shared" si="16"/>
        <v>11.4</v>
      </c>
      <c r="F344" s="168" t="s">
        <v>857</v>
      </c>
      <c r="G344" s="176"/>
      <c r="H344" s="922" t="s">
        <v>861</v>
      </c>
      <c r="I344" s="669" t="s">
        <v>6</v>
      </c>
      <c r="J344" s="86">
        <v>52</v>
      </c>
      <c r="K344" s="219">
        <f t="shared" si="19"/>
        <v>592.80000000000007</v>
      </c>
      <c r="L344" s="209"/>
      <c r="M344" s="209"/>
      <c r="N344" s="209"/>
      <c r="O344" s="209"/>
      <c r="P344" s="209"/>
    </row>
    <row r="345" spans="1:16" s="147" customFormat="1" x14ac:dyDescent="0.15">
      <c r="A345" s="902">
        <v>854</v>
      </c>
      <c r="B345" s="176" t="s">
        <v>953</v>
      </c>
      <c r="C345" s="232">
        <v>22</v>
      </c>
      <c r="D345" s="218">
        <v>1</v>
      </c>
      <c r="E345" s="189">
        <f t="shared" si="16"/>
        <v>22</v>
      </c>
      <c r="F345" s="168" t="s">
        <v>857</v>
      </c>
      <c r="G345" s="176"/>
      <c r="H345" s="922" t="s">
        <v>861</v>
      </c>
      <c r="I345" s="669" t="s">
        <v>6</v>
      </c>
      <c r="J345" s="86">
        <v>52</v>
      </c>
      <c r="K345" s="219">
        <f t="shared" si="19"/>
        <v>1144</v>
      </c>
      <c r="L345" s="209"/>
      <c r="M345" s="209"/>
      <c r="N345" s="209"/>
      <c r="O345" s="209"/>
      <c r="P345" s="209"/>
    </row>
    <row r="346" spans="1:16" s="147" customFormat="1" x14ac:dyDescent="0.15">
      <c r="A346" s="902">
        <v>855</v>
      </c>
      <c r="B346" s="176" t="s">
        <v>954</v>
      </c>
      <c r="C346" s="232">
        <v>16.43</v>
      </c>
      <c r="D346" s="218">
        <v>1</v>
      </c>
      <c r="E346" s="189">
        <f t="shared" si="16"/>
        <v>16.43</v>
      </c>
      <c r="F346" s="168" t="s">
        <v>857</v>
      </c>
      <c r="G346" s="176"/>
      <c r="H346" s="922" t="s">
        <v>861</v>
      </c>
      <c r="I346" s="669" t="s">
        <v>6</v>
      </c>
      <c r="J346" s="86">
        <v>52</v>
      </c>
      <c r="K346" s="219">
        <f t="shared" si="19"/>
        <v>854.36</v>
      </c>
      <c r="L346" s="209"/>
      <c r="M346" s="209"/>
      <c r="N346" s="209"/>
      <c r="O346" s="209"/>
      <c r="P346" s="209"/>
    </row>
    <row r="347" spans="1:16" s="147" customFormat="1" x14ac:dyDescent="0.15">
      <c r="A347" s="902">
        <v>856</v>
      </c>
      <c r="B347" s="176" t="s">
        <v>242</v>
      </c>
      <c r="C347" s="232">
        <v>13.04</v>
      </c>
      <c r="D347" s="218">
        <v>1</v>
      </c>
      <c r="E347" s="189">
        <f t="shared" si="16"/>
        <v>13.04</v>
      </c>
      <c r="F347" s="168" t="s">
        <v>857</v>
      </c>
      <c r="G347" s="176"/>
      <c r="H347" s="922" t="s">
        <v>861</v>
      </c>
      <c r="I347" s="669" t="s">
        <v>6</v>
      </c>
      <c r="J347" s="86">
        <v>52</v>
      </c>
      <c r="K347" s="219">
        <f t="shared" si="19"/>
        <v>678.07999999999993</v>
      </c>
      <c r="L347" s="209"/>
      <c r="M347" s="209"/>
      <c r="N347" s="209"/>
      <c r="O347" s="209"/>
      <c r="P347" s="209"/>
    </row>
    <row r="348" spans="1:16" s="147" customFormat="1" x14ac:dyDescent="0.15">
      <c r="A348" s="902">
        <v>857</v>
      </c>
      <c r="B348" s="176" t="s">
        <v>955</v>
      </c>
      <c r="C348" s="232">
        <v>61.24</v>
      </c>
      <c r="D348" s="218">
        <v>1</v>
      </c>
      <c r="E348" s="189">
        <f t="shared" si="16"/>
        <v>61.24</v>
      </c>
      <c r="F348" s="168" t="s">
        <v>857</v>
      </c>
      <c r="G348" s="176"/>
      <c r="H348" s="922" t="s">
        <v>861</v>
      </c>
      <c r="I348" s="669" t="s">
        <v>6</v>
      </c>
      <c r="J348" s="86">
        <v>52</v>
      </c>
      <c r="K348" s="219">
        <f t="shared" si="19"/>
        <v>3184.48</v>
      </c>
      <c r="L348" s="209"/>
      <c r="M348" s="209"/>
      <c r="N348" s="209"/>
      <c r="O348" s="209"/>
      <c r="P348" s="209"/>
    </row>
    <row r="349" spans="1:16" s="147" customFormat="1" x14ac:dyDescent="0.15">
      <c r="A349" s="902">
        <v>858</v>
      </c>
      <c r="B349" s="176" t="s">
        <v>956</v>
      </c>
      <c r="C349" s="232">
        <v>4.8499999999999996</v>
      </c>
      <c r="D349" s="218">
        <v>1</v>
      </c>
      <c r="E349" s="189">
        <f t="shared" si="16"/>
        <v>4.8499999999999996</v>
      </c>
      <c r="F349" s="168" t="s">
        <v>857</v>
      </c>
      <c r="G349" s="176"/>
      <c r="H349" s="922" t="s">
        <v>13</v>
      </c>
      <c r="I349" s="669" t="s">
        <v>200</v>
      </c>
      <c r="J349" s="86">
        <v>365</v>
      </c>
      <c r="K349" s="219">
        <f t="shared" si="19"/>
        <v>1770.2499999999998</v>
      </c>
      <c r="L349" s="209"/>
      <c r="M349" s="209"/>
      <c r="N349" s="209"/>
      <c r="O349" s="209"/>
      <c r="P349" s="209"/>
    </row>
    <row r="350" spans="1:16" s="147" customFormat="1" x14ac:dyDescent="0.15">
      <c r="A350" s="902">
        <v>859</v>
      </c>
      <c r="B350" s="176" t="s">
        <v>122</v>
      </c>
      <c r="C350" s="232">
        <v>2.09</v>
      </c>
      <c r="D350" s="218">
        <v>2</v>
      </c>
      <c r="E350" s="189">
        <f t="shared" si="16"/>
        <v>4.18</v>
      </c>
      <c r="F350" s="168" t="s">
        <v>858</v>
      </c>
      <c r="G350" s="176"/>
      <c r="H350" s="922" t="s">
        <v>304</v>
      </c>
      <c r="I350" s="669" t="s">
        <v>6</v>
      </c>
      <c r="J350" s="86">
        <v>52</v>
      </c>
      <c r="K350" s="219">
        <f t="shared" si="19"/>
        <v>217.35999999999999</v>
      </c>
      <c r="L350" s="209"/>
      <c r="M350" s="209"/>
      <c r="N350" s="209"/>
      <c r="O350" s="209"/>
      <c r="P350" s="209"/>
    </row>
    <row r="351" spans="1:16" s="147" customFormat="1" x14ac:dyDescent="0.15">
      <c r="A351" s="902">
        <v>860</v>
      </c>
      <c r="B351" s="176" t="s">
        <v>859</v>
      </c>
      <c r="C351" s="232">
        <v>1.81</v>
      </c>
      <c r="D351" s="218">
        <v>2</v>
      </c>
      <c r="E351" s="189">
        <f t="shared" si="16"/>
        <v>3.62</v>
      </c>
      <c r="F351" s="168"/>
      <c r="G351" s="176" t="s">
        <v>860</v>
      </c>
      <c r="H351" s="922" t="s">
        <v>861</v>
      </c>
      <c r="I351" s="669" t="s">
        <v>10</v>
      </c>
      <c r="J351" s="86">
        <v>261</v>
      </c>
      <c r="K351" s="219">
        <f t="shared" si="19"/>
        <v>944.82</v>
      </c>
      <c r="L351" s="209"/>
      <c r="M351" s="209"/>
      <c r="N351" s="209"/>
      <c r="O351" s="209"/>
      <c r="P351" s="209"/>
    </row>
    <row r="352" spans="1:16" s="147" customFormat="1" x14ac:dyDescent="0.15">
      <c r="A352" s="902">
        <v>861</v>
      </c>
      <c r="B352" s="176" t="s">
        <v>957</v>
      </c>
      <c r="C352" s="232">
        <v>7.5</v>
      </c>
      <c r="D352" s="218">
        <v>1</v>
      </c>
      <c r="E352" s="189">
        <f t="shared" si="16"/>
        <v>7.5</v>
      </c>
      <c r="F352" s="168" t="s">
        <v>858</v>
      </c>
      <c r="G352" s="176"/>
      <c r="H352" s="922" t="s">
        <v>304</v>
      </c>
      <c r="I352" s="669" t="s">
        <v>6</v>
      </c>
      <c r="J352" s="86">
        <v>52</v>
      </c>
      <c r="K352" s="219">
        <f t="shared" si="19"/>
        <v>390</v>
      </c>
      <c r="L352" s="209"/>
      <c r="M352" s="209"/>
      <c r="N352" s="209"/>
      <c r="O352" s="209"/>
      <c r="P352" s="209"/>
    </row>
    <row r="353" spans="1:16" s="147" customFormat="1" x14ac:dyDescent="0.15">
      <c r="A353" s="902">
        <v>862</v>
      </c>
      <c r="B353" s="176" t="s">
        <v>958</v>
      </c>
      <c r="C353" s="232">
        <v>3</v>
      </c>
      <c r="D353" s="218">
        <v>1</v>
      </c>
      <c r="E353" s="189">
        <f t="shared" si="16"/>
        <v>3</v>
      </c>
      <c r="F353" s="168" t="s">
        <v>858</v>
      </c>
      <c r="G353" s="176"/>
      <c r="H353" s="922" t="s">
        <v>304</v>
      </c>
      <c r="I353" s="669" t="s">
        <v>6</v>
      </c>
      <c r="J353" s="86">
        <v>52</v>
      </c>
      <c r="K353" s="219">
        <f t="shared" si="19"/>
        <v>156</v>
      </c>
      <c r="L353" s="209"/>
      <c r="M353" s="209"/>
      <c r="N353" s="209"/>
      <c r="O353" s="209"/>
      <c r="P353" s="209"/>
    </row>
    <row r="354" spans="1:16" s="147" customFormat="1" x14ac:dyDescent="0.15">
      <c r="A354" s="902"/>
      <c r="B354" s="176"/>
      <c r="C354" s="232"/>
      <c r="D354" s="218"/>
      <c r="E354" s="189"/>
      <c r="F354" s="168"/>
      <c r="G354" s="176"/>
      <c r="H354" s="142"/>
      <c r="I354" s="86"/>
      <c r="J354" s="86"/>
      <c r="K354" s="176"/>
      <c r="L354" s="209"/>
      <c r="M354" s="209"/>
      <c r="N354" s="209"/>
      <c r="O354" s="209"/>
      <c r="P354" s="209"/>
    </row>
    <row r="355" spans="1:16" s="147" customFormat="1" x14ac:dyDescent="0.15">
      <c r="A355" s="902" t="s">
        <v>33</v>
      </c>
      <c r="B355" s="176"/>
      <c r="C355" s="232"/>
      <c r="D355" s="218">
        <f>SUM(D289:D353)</f>
        <v>56</v>
      </c>
      <c r="E355" s="189">
        <f>SUM(E289:E353)</f>
        <v>1373.8399999999997</v>
      </c>
      <c r="F355" s="168"/>
      <c r="G355" s="176"/>
      <c r="H355" s="142"/>
      <c r="I355" s="86"/>
      <c r="J355" s="86">
        <f>SUM(J289:J354)</f>
        <v>8035</v>
      </c>
      <c r="K355" s="219">
        <f>SUM(K289:K354)</f>
        <v>155338.74999999997</v>
      </c>
      <c r="L355" s="209"/>
      <c r="M355" s="209"/>
      <c r="N355" s="209"/>
      <c r="O355" s="209"/>
      <c r="P355" s="209"/>
    </row>
    <row r="356" spans="1:16" s="147" customFormat="1" x14ac:dyDescent="0.15">
      <c r="A356" s="217" t="s">
        <v>959</v>
      </c>
      <c r="B356" s="176"/>
      <c r="C356" s="232"/>
      <c r="D356" s="218"/>
      <c r="E356" s="189"/>
      <c r="F356" s="168"/>
      <c r="G356" s="176"/>
      <c r="H356" s="142"/>
      <c r="I356" s="86"/>
      <c r="J356" s="86"/>
      <c r="K356" s="176"/>
      <c r="L356" s="209"/>
      <c r="M356" s="209"/>
      <c r="N356" s="209"/>
      <c r="O356" s="209"/>
      <c r="P356" s="209"/>
    </row>
    <row r="357" spans="1:16" s="147" customFormat="1" x14ac:dyDescent="0.15">
      <c r="A357" s="902">
        <v>901</v>
      </c>
      <c r="B357" s="176" t="s">
        <v>960</v>
      </c>
      <c r="C357" s="232">
        <v>59.79</v>
      </c>
      <c r="D357" s="218">
        <v>1</v>
      </c>
      <c r="E357" s="189">
        <f t="shared" ref="E357:E401" si="20">SUM(C357*D357)</f>
        <v>59.79</v>
      </c>
      <c r="F357" s="168" t="s">
        <v>858</v>
      </c>
      <c r="G357" s="176"/>
      <c r="H357" s="922" t="s">
        <v>3</v>
      </c>
      <c r="I357" s="669" t="s">
        <v>11</v>
      </c>
      <c r="J357" s="86">
        <v>314</v>
      </c>
      <c r="K357" s="219">
        <f t="shared" ref="K357:K377" si="21">J357*E357</f>
        <v>18774.060000000001</v>
      </c>
      <c r="L357" s="209"/>
      <c r="M357" s="209"/>
      <c r="N357" s="209"/>
      <c r="O357" s="209"/>
      <c r="P357" s="209"/>
    </row>
    <row r="358" spans="1:16" s="147" customFormat="1" x14ac:dyDescent="0.15">
      <c r="A358" s="902">
        <v>902</v>
      </c>
      <c r="B358" s="176" t="s">
        <v>383</v>
      </c>
      <c r="C358" s="232">
        <v>5.91</v>
      </c>
      <c r="D358" s="218">
        <v>1</v>
      </c>
      <c r="E358" s="189">
        <f t="shared" si="20"/>
        <v>5.91</v>
      </c>
      <c r="F358" s="168" t="s">
        <v>858</v>
      </c>
      <c r="G358" s="176"/>
      <c r="H358" s="922" t="s">
        <v>861</v>
      </c>
      <c r="I358" s="669" t="s">
        <v>6</v>
      </c>
      <c r="J358" s="86">
        <v>52</v>
      </c>
      <c r="K358" s="219">
        <f t="shared" si="21"/>
        <v>307.32</v>
      </c>
      <c r="L358" s="209"/>
      <c r="M358" s="209"/>
      <c r="N358" s="209"/>
      <c r="O358" s="209"/>
      <c r="P358" s="209"/>
    </row>
    <row r="359" spans="1:16" s="147" customFormat="1" x14ac:dyDescent="0.15">
      <c r="A359" s="902">
        <v>903</v>
      </c>
      <c r="B359" s="176" t="s">
        <v>961</v>
      </c>
      <c r="C359" s="232">
        <v>4.76</v>
      </c>
      <c r="D359" s="218">
        <v>1</v>
      </c>
      <c r="E359" s="189">
        <f t="shared" si="20"/>
        <v>4.76</v>
      </c>
      <c r="F359" s="168" t="s">
        <v>858</v>
      </c>
      <c r="G359" s="176"/>
      <c r="H359" s="142" t="s">
        <v>3</v>
      </c>
      <c r="I359" s="669" t="s">
        <v>11</v>
      </c>
      <c r="J359" s="86">
        <v>314</v>
      </c>
      <c r="K359" s="219">
        <f t="shared" si="21"/>
        <v>1494.6399999999999</v>
      </c>
      <c r="L359" s="209"/>
      <c r="M359" s="209"/>
      <c r="N359" s="209"/>
      <c r="O359" s="209"/>
      <c r="P359" s="209"/>
    </row>
    <row r="360" spans="1:16" s="147" customFormat="1" x14ac:dyDescent="0.15">
      <c r="A360" s="902">
        <v>904</v>
      </c>
      <c r="B360" s="176" t="s">
        <v>962</v>
      </c>
      <c r="C360" s="232">
        <v>7.22</v>
      </c>
      <c r="D360" s="218">
        <v>1</v>
      </c>
      <c r="E360" s="189">
        <f t="shared" si="20"/>
        <v>7.22</v>
      </c>
      <c r="F360" s="168" t="s">
        <v>858</v>
      </c>
      <c r="G360" s="176"/>
      <c r="H360" s="922" t="s">
        <v>304</v>
      </c>
      <c r="I360" s="669" t="s">
        <v>8</v>
      </c>
      <c r="J360" s="86">
        <v>156</v>
      </c>
      <c r="K360" s="219">
        <f t="shared" si="21"/>
        <v>1126.32</v>
      </c>
      <c r="L360" s="209"/>
      <c r="M360" s="209"/>
      <c r="N360" s="209"/>
      <c r="O360" s="209"/>
      <c r="P360" s="209"/>
    </row>
    <row r="361" spans="1:16" s="147" customFormat="1" x14ac:dyDescent="0.15">
      <c r="A361" s="902">
        <v>905</v>
      </c>
      <c r="B361" s="176" t="s">
        <v>963</v>
      </c>
      <c r="C361" s="232">
        <v>7.21</v>
      </c>
      <c r="D361" s="218">
        <v>1</v>
      </c>
      <c r="E361" s="189">
        <f t="shared" si="20"/>
        <v>7.21</v>
      </c>
      <c r="F361" s="168" t="s">
        <v>858</v>
      </c>
      <c r="G361" s="176"/>
      <c r="H361" s="922" t="s">
        <v>304</v>
      </c>
      <c r="I361" s="669" t="s">
        <v>8</v>
      </c>
      <c r="J361" s="86">
        <v>156</v>
      </c>
      <c r="K361" s="219">
        <f t="shared" si="21"/>
        <v>1124.76</v>
      </c>
      <c r="L361" s="209"/>
      <c r="M361" s="209"/>
      <c r="N361" s="209"/>
      <c r="O361" s="209"/>
      <c r="P361" s="209"/>
    </row>
    <row r="362" spans="1:16" s="147" customFormat="1" x14ac:dyDescent="0.15">
      <c r="A362" s="902">
        <v>906</v>
      </c>
      <c r="B362" s="176" t="s">
        <v>964</v>
      </c>
      <c r="C362" s="232">
        <v>6.99</v>
      </c>
      <c r="D362" s="218">
        <v>1</v>
      </c>
      <c r="E362" s="189">
        <f t="shared" si="20"/>
        <v>6.99</v>
      </c>
      <c r="F362" s="168" t="s">
        <v>858</v>
      </c>
      <c r="G362" s="176"/>
      <c r="H362" s="922" t="s">
        <v>861</v>
      </c>
      <c r="I362" s="669" t="s">
        <v>6</v>
      </c>
      <c r="J362" s="86">
        <v>52</v>
      </c>
      <c r="K362" s="219">
        <f t="shared" si="21"/>
        <v>363.48</v>
      </c>
      <c r="L362" s="209"/>
      <c r="M362" s="209"/>
      <c r="N362" s="209"/>
      <c r="O362" s="209"/>
      <c r="P362" s="209"/>
    </row>
    <row r="363" spans="1:16" s="147" customFormat="1" x14ac:dyDescent="0.15">
      <c r="A363" s="902">
        <v>907</v>
      </c>
      <c r="B363" s="176" t="s">
        <v>965</v>
      </c>
      <c r="C363" s="232">
        <v>1.81</v>
      </c>
      <c r="D363" s="218">
        <v>1</v>
      </c>
      <c r="E363" s="189">
        <f t="shared" si="20"/>
        <v>1.81</v>
      </c>
      <c r="F363" s="168" t="s">
        <v>858</v>
      </c>
      <c r="G363" s="176"/>
      <c r="H363" s="142" t="s">
        <v>3</v>
      </c>
      <c r="I363" s="669" t="s">
        <v>11</v>
      </c>
      <c r="J363" s="86">
        <v>314</v>
      </c>
      <c r="K363" s="219">
        <f t="shared" si="21"/>
        <v>568.34</v>
      </c>
      <c r="L363" s="209"/>
      <c r="M363" s="209"/>
      <c r="N363" s="209"/>
      <c r="O363" s="209"/>
      <c r="P363" s="209"/>
    </row>
    <row r="364" spans="1:16" s="147" customFormat="1" x14ac:dyDescent="0.15">
      <c r="A364" s="902">
        <v>908</v>
      </c>
      <c r="B364" s="176" t="s">
        <v>966</v>
      </c>
      <c r="C364" s="232">
        <v>8.02</v>
      </c>
      <c r="D364" s="218">
        <v>1</v>
      </c>
      <c r="E364" s="189">
        <f t="shared" si="20"/>
        <v>8.02</v>
      </c>
      <c r="F364" s="168" t="s">
        <v>858</v>
      </c>
      <c r="G364" s="176"/>
      <c r="H364" s="922" t="s">
        <v>861</v>
      </c>
      <c r="I364" s="669" t="s">
        <v>6</v>
      </c>
      <c r="J364" s="86">
        <v>52</v>
      </c>
      <c r="K364" s="219">
        <f t="shared" si="21"/>
        <v>417.03999999999996</v>
      </c>
      <c r="L364" s="209"/>
      <c r="M364" s="209"/>
      <c r="N364" s="209"/>
      <c r="O364" s="209"/>
      <c r="P364" s="209"/>
    </row>
    <row r="365" spans="1:16" s="147" customFormat="1" x14ac:dyDescent="0.15">
      <c r="A365" s="902">
        <v>909</v>
      </c>
      <c r="B365" s="176" t="s">
        <v>967</v>
      </c>
      <c r="C365" s="232">
        <v>1.81</v>
      </c>
      <c r="D365" s="218">
        <v>1</v>
      </c>
      <c r="E365" s="189">
        <f t="shared" si="20"/>
        <v>1.81</v>
      </c>
      <c r="F365" s="168" t="s">
        <v>858</v>
      </c>
      <c r="G365" s="176"/>
      <c r="H365" s="142" t="s">
        <v>3</v>
      </c>
      <c r="I365" s="669" t="s">
        <v>11</v>
      </c>
      <c r="J365" s="86">
        <v>314</v>
      </c>
      <c r="K365" s="219">
        <f t="shared" si="21"/>
        <v>568.34</v>
      </c>
      <c r="L365" s="209"/>
      <c r="M365" s="209"/>
      <c r="N365" s="209"/>
      <c r="O365" s="209"/>
      <c r="P365" s="209"/>
    </row>
    <row r="366" spans="1:16" s="147" customFormat="1" x14ac:dyDescent="0.15">
      <c r="A366" s="902">
        <v>910</v>
      </c>
      <c r="B366" s="176" t="s">
        <v>968</v>
      </c>
      <c r="C366" s="232">
        <v>26.55</v>
      </c>
      <c r="D366" s="218">
        <v>1</v>
      </c>
      <c r="E366" s="189">
        <f t="shared" si="20"/>
        <v>26.55</v>
      </c>
      <c r="F366" s="168" t="s">
        <v>858</v>
      </c>
      <c r="G366" s="176"/>
      <c r="H366" s="922" t="s">
        <v>304</v>
      </c>
      <c r="I366" s="669" t="s">
        <v>8</v>
      </c>
      <c r="J366" s="86">
        <v>156</v>
      </c>
      <c r="K366" s="219">
        <f t="shared" si="21"/>
        <v>4141.8</v>
      </c>
      <c r="L366" s="209"/>
      <c r="M366" s="209"/>
      <c r="N366" s="209"/>
      <c r="O366" s="209"/>
      <c r="P366" s="209"/>
    </row>
    <row r="367" spans="1:16" s="147" customFormat="1" x14ac:dyDescent="0.15">
      <c r="A367" s="902">
        <v>911</v>
      </c>
      <c r="B367" s="176" t="s">
        <v>969</v>
      </c>
      <c r="C367" s="232">
        <v>28.44</v>
      </c>
      <c r="D367" s="218">
        <v>1</v>
      </c>
      <c r="E367" s="189">
        <f t="shared" si="20"/>
        <v>28.44</v>
      </c>
      <c r="F367" s="168" t="s">
        <v>858</v>
      </c>
      <c r="G367" s="176"/>
      <c r="H367" s="922" t="s">
        <v>304</v>
      </c>
      <c r="I367" s="669" t="s">
        <v>8</v>
      </c>
      <c r="J367" s="86">
        <v>156</v>
      </c>
      <c r="K367" s="219">
        <f t="shared" si="21"/>
        <v>4436.6400000000003</v>
      </c>
      <c r="L367" s="209"/>
      <c r="M367" s="209"/>
      <c r="N367" s="209"/>
      <c r="O367" s="209"/>
      <c r="P367" s="209"/>
    </row>
    <row r="368" spans="1:16" s="147" customFormat="1" x14ac:dyDescent="0.15">
      <c r="A368" s="902">
        <v>912</v>
      </c>
      <c r="B368" s="176" t="s">
        <v>603</v>
      </c>
      <c r="C368" s="232">
        <v>3.74</v>
      </c>
      <c r="D368" s="218">
        <v>1</v>
      </c>
      <c r="E368" s="189">
        <f t="shared" si="20"/>
        <v>3.74</v>
      </c>
      <c r="F368" s="168" t="s">
        <v>775</v>
      </c>
      <c r="G368" s="176"/>
      <c r="H368" s="922" t="s">
        <v>304</v>
      </c>
      <c r="I368" s="669" t="s">
        <v>8</v>
      </c>
      <c r="J368" s="86">
        <v>156</v>
      </c>
      <c r="K368" s="219">
        <f t="shared" si="21"/>
        <v>583.44000000000005</v>
      </c>
      <c r="L368" s="209"/>
      <c r="M368" s="209"/>
      <c r="N368" s="209"/>
      <c r="O368" s="209"/>
      <c r="P368" s="209"/>
    </row>
    <row r="369" spans="1:16" s="147" customFormat="1" x14ac:dyDescent="0.15">
      <c r="A369" s="902">
        <v>913</v>
      </c>
      <c r="B369" s="176" t="s">
        <v>970</v>
      </c>
      <c r="C369" s="232">
        <v>23.88</v>
      </c>
      <c r="D369" s="218">
        <v>1</v>
      </c>
      <c r="E369" s="189">
        <f t="shared" si="20"/>
        <v>23.88</v>
      </c>
      <c r="F369" s="168" t="s">
        <v>775</v>
      </c>
      <c r="G369" s="176"/>
      <c r="H369" s="922" t="s">
        <v>304</v>
      </c>
      <c r="I369" s="669" t="s">
        <v>8</v>
      </c>
      <c r="J369" s="86">
        <v>156</v>
      </c>
      <c r="K369" s="219">
        <f t="shared" si="21"/>
        <v>3725.2799999999997</v>
      </c>
      <c r="L369" s="209"/>
      <c r="M369" s="209"/>
      <c r="N369" s="209"/>
      <c r="O369" s="209"/>
      <c r="P369" s="209"/>
    </row>
    <row r="370" spans="1:16" s="147" customFormat="1" x14ac:dyDescent="0.15">
      <c r="A370" s="902">
        <v>914</v>
      </c>
      <c r="B370" s="176" t="s">
        <v>971</v>
      </c>
      <c r="C370" s="232">
        <v>14.98</v>
      </c>
      <c r="D370" s="218">
        <v>1</v>
      </c>
      <c r="E370" s="189">
        <f t="shared" si="20"/>
        <v>14.98</v>
      </c>
      <c r="F370" s="168" t="s">
        <v>775</v>
      </c>
      <c r="G370" s="176"/>
      <c r="H370" s="922" t="s">
        <v>304</v>
      </c>
      <c r="I370" s="669" t="s">
        <v>8</v>
      </c>
      <c r="J370" s="86">
        <v>156</v>
      </c>
      <c r="K370" s="219">
        <f t="shared" si="21"/>
        <v>2336.88</v>
      </c>
      <c r="L370" s="209"/>
      <c r="M370" s="209"/>
      <c r="N370" s="209"/>
      <c r="O370" s="209"/>
      <c r="P370" s="209"/>
    </row>
    <row r="371" spans="1:16" s="147" customFormat="1" x14ac:dyDescent="0.15">
      <c r="A371" s="902">
        <v>915</v>
      </c>
      <c r="B371" s="176" t="s">
        <v>972</v>
      </c>
      <c r="C371" s="232">
        <v>15.75</v>
      </c>
      <c r="D371" s="218">
        <v>1</v>
      </c>
      <c r="E371" s="189">
        <f t="shared" si="20"/>
        <v>15.75</v>
      </c>
      <c r="F371" s="168" t="s">
        <v>775</v>
      </c>
      <c r="G371" s="176"/>
      <c r="H371" s="922" t="s">
        <v>304</v>
      </c>
      <c r="I371" s="669" t="s">
        <v>8</v>
      </c>
      <c r="J371" s="86">
        <v>156</v>
      </c>
      <c r="K371" s="219">
        <f t="shared" si="21"/>
        <v>2457</v>
      </c>
      <c r="L371" s="209"/>
      <c r="M371" s="209"/>
      <c r="N371" s="209"/>
      <c r="O371" s="209"/>
      <c r="P371" s="209"/>
    </row>
    <row r="372" spans="1:16" s="147" customFormat="1" x14ac:dyDescent="0.15">
      <c r="A372" s="902">
        <v>916</v>
      </c>
      <c r="B372" s="176" t="s">
        <v>973</v>
      </c>
      <c r="C372" s="232">
        <v>15.75</v>
      </c>
      <c r="D372" s="218">
        <v>1</v>
      </c>
      <c r="E372" s="189">
        <f t="shared" si="20"/>
        <v>15.75</v>
      </c>
      <c r="F372" s="168" t="s">
        <v>775</v>
      </c>
      <c r="G372" s="176"/>
      <c r="H372" s="922" t="s">
        <v>304</v>
      </c>
      <c r="I372" s="669" t="s">
        <v>8</v>
      </c>
      <c r="J372" s="86">
        <v>156</v>
      </c>
      <c r="K372" s="219">
        <f t="shared" si="21"/>
        <v>2457</v>
      </c>
      <c r="L372" s="209"/>
      <c r="M372" s="209"/>
      <c r="N372" s="209"/>
      <c r="O372" s="209"/>
      <c r="P372" s="209"/>
    </row>
    <row r="373" spans="1:16" s="147" customFormat="1" x14ac:dyDescent="0.15">
      <c r="A373" s="902">
        <v>917</v>
      </c>
      <c r="B373" s="176" t="s">
        <v>351</v>
      </c>
      <c r="C373" s="232">
        <v>25.15</v>
      </c>
      <c r="D373" s="218">
        <v>1</v>
      </c>
      <c r="E373" s="189">
        <f t="shared" si="20"/>
        <v>25.15</v>
      </c>
      <c r="F373" s="168" t="s">
        <v>838</v>
      </c>
      <c r="G373" s="176"/>
      <c r="H373" s="922" t="s">
        <v>304</v>
      </c>
      <c r="I373" s="669" t="s">
        <v>8</v>
      </c>
      <c r="J373" s="86">
        <v>156</v>
      </c>
      <c r="K373" s="219">
        <f t="shared" si="21"/>
        <v>3923.3999999999996</v>
      </c>
      <c r="L373" s="209"/>
      <c r="M373" s="209"/>
      <c r="N373" s="209"/>
      <c r="O373" s="209"/>
      <c r="P373" s="209"/>
    </row>
    <row r="374" spans="1:16" s="147" customFormat="1" x14ac:dyDescent="0.15">
      <c r="A374" s="902">
        <v>918</v>
      </c>
      <c r="B374" s="176" t="s">
        <v>974</v>
      </c>
      <c r="C374" s="232">
        <v>25.47</v>
      </c>
      <c r="D374" s="218">
        <v>1</v>
      </c>
      <c r="E374" s="189">
        <f t="shared" si="20"/>
        <v>25.47</v>
      </c>
      <c r="F374" s="168" t="s">
        <v>838</v>
      </c>
      <c r="G374" s="176"/>
      <c r="H374" s="922" t="s">
        <v>304</v>
      </c>
      <c r="I374" s="669" t="s">
        <v>8</v>
      </c>
      <c r="J374" s="86">
        <v>156</v>
      </c>
      <c r="K374" s="219">
        <f t="shared" si="21"/>
        <v>3973.3199999999997</v>
      </c>
      <c r="L374" s="209"/>
      <c r="M374" s="209"/>
      <c r="N374" s="209"/>
      <c r="O374" s="209"/>
      <c r="P374" s="209"/>
    </row>
    <row r="375" spans="1:16" s="147" customFormat="1" x14ac:dyDescent="0.15">
      <c r="A375" s="902">
        <v>919</v>
      </c>
      <c r="B375" s="176" t="s">
        <v>358</v>
      </c>
      <c r="C375" s="232">
        <v>30.06</v>
      </c>
      <c r="D375" s="218">
        <v>1</v>
      </c>
      <c r="E375" s="189">
        <f t="shared" si="20"/>
        <v>30.06</v>
      </c>
      <c r="F375" s="168" t="s">
        <v>838</v>
      </c>
      <c r="G375" s="176"/>
      <c r="H375" s="922" t="s">
        <v>304</v>
      </c>
      <c r="I375" s="669" t="s">
        <v>8</v>
      </c>
      <c r="J375" s="86">
        <v>156</v>
      </c>
      <c r="K375" s="219">
        <f t="shared" si="21"/>
        <v>4689.3599999999997</v>
      </c>
      <c r="L375" s="209"/>
      <c r="M375" s="209"/>
      <c r="N375" s="209"/>
      <c r="O375" s="209"/>
      <c r="P375" s="209"/>
    </row>
    <row r="376" spans="1:16" s="147" customFormat="1" x14ac:dyDescent="0.15">
      <c r="A376" s="902">
        <v>920</v>
      </c>
      <c r="B376" s="176" t="s">
        <v>975</v>
      </c>
      <c r="C376" s="232">
        <v>39.51</v>
      </c>
      <c r="D376" s="218">
        <v>1</v>
      </c>
      <c r="E376" s="189">
        <f t="shared" si="20"/>
        <v>39.51</v>
      </c>
      <c r="F376" s="168" t="s">
        <v>838</v>
      </c>
      <c r="G376" s="176"/>
      <c r="H376" s="922" t="s">
        <v>304</v>
      </c>
      <c r="I376" s="669" t="s">
        <v>8</v>
      </c>
      <c r="J376" s="86">
        <v>156</v>
      </c>
      <c r="K376" s="219">
        <f t="shared" si="21"/>
        <v>6163.5599999999995</v>
      </c>
      <c r="L376" s="209"/>
      <c r="M376" s="209"/>
      <c r="N376" s="209"/>
      <c r="O376" s="209"/>
      <c r="P376" s="209"/>
    </row>
    <row r="377" spans="1:16" s="147" customFormat="1" x14ac:dyDescent="0.15">
      <c r="A377" s="902">
        <v>921</v>
      </c>
      <c r="B377" s="176" t="s">
        <v>976</v>
      </c>
      <c r="C377" s="232">
        <v>3.28</v>
      </c>
      <c r="D377" s="218">
        <v>1</v>
      </c>
      <c r="E377" s="189">
        <f t="shared" si="20"/>
        <v>3.28</v>
      </c>
      <c r="F377" s="168"/>
      <c r="G377" s="176" t="s">
        <v>977</v>
      </c>
      <c r="H377" s="922" t="s">
        <v>861</v>
      </c>
      <c r="I377" s="669" t="s">
        <v>10</v>
      </c>
      <c r="J377" s="86">
        <v>261</v>
      </c>
      <c r="K377" s="219">
        <f t="shared" si="21"/>
        <v>856.07999999999993</v>
      </c>
      <c r="L377" s="209"/>
      <c r="M377" s="209"/>
      <c r="N377" s="209"/>
      <c r="O377" s="209"/>
      <c r="P377" s="209"/>
    </row>
    <row r="378" spans="1:16" s="147" customFormat="1" x14ac:dyDescent="0.15">
      <c r="A378" s="902"/>
      <c r="B378" s="176"/>
      <c r="C378" s="232"/>
      <c r="D378" s="218"/>
      <c r="E378" s="189"/>
      <c r="F378" s="168"/>
      <c r="G378" s="176"/>
      <c r="H378" s="142"/>
      <c r="I378" s="86"/>
      <c r="J378" s="86"/>
      <c r="K378" s="176"/>
      <c r="L378" s="209"/>
      <c r="M378" s="209"/>
      <c r="N378" s="209"/>
      <c r="O378" s="209"/>
      <c r="P378" s="209"/>
    </row>
    <row r="379" spans="1:16" s="147" customFormat="1" x14ac:dyDescent="0.15">
      <c r="A379" s="902" t="s">
        <v>33</v>
      </c>
      <c r="B379" s="176"/>
      <c r="C379" s="232"/>
      <c r="D379" s="218">
        <f>SUM(D357:D377)</f>
        <v>21</v>
      </c>
      <c r="E379" s="189">
        <f>SUM(E357:E378)</f>
        <v>356.08</v>
      </c>
      <c r="F379" s="168"/>
      <c r="G379" s="176"/>
      <c r="H379" s="142"/>
      <c r="I379" s="86"/>
      <c r="J379" s="86">
        <f>SUM(J357:J378)</f>
        <v>3701</v>
      </c>
      <c r="K379" s="219">
        <f>SUM(K357:K378)</f>
        <v>64488.06</v>
      </c>
      <c r="L379" s="209"/>
      <c r="M379" s="209"/>
      <c r="N379" s="209"/>
      <c r="O379" s="209"/>
      <c r="P379" s="209"/>
    </row>
    <row r="380" spans="1:16" s="147" customFormat="1" hidden="1" x14ac:dyDescent="0.15">
      <c r="A380" s="217" t="s">
        <v>978</v>
      </c>
      <c r="B380" s="176"/>
      <c r="C380" s="232"/>
      <c r="D380" s="218"/>
      <c r="E380" s="189"/>
      <c r="F380" s="168"/>
      <c r="G380" s="176"/>
      <c r="H380" s="142"/>
      <c r="I380" s="86"/>
      <c r="J380" s="86"/>
      <c r="K380" s="176"/>
      <c r="L380" s="209"/>
      <c r="M380" s="209"/>
      <c r="N380" s="209"/>
      <c r="O380" s="209"/>
      <c r="P380" s="209"/>
    </row>
    <row r="381" spans="1:16" s="147" customFormat="1" hidden="1" x14ac:dyDescent="0.15">
      <c r="A381" s="902">
        <v>1001</v>
      </c>
      <c r="B381" s="176" t="s">
        <v>979</v>
      </c>
      <c r="C381" s="232">
        <v>14.84</v>
      </c>
      <c r="D381" s="218"/>
      <c r="E381" s="189"/>
      <c r="F381" s="168"/>
      <c r="G381" s="176"/>
      <c r="H381" s="142"/>
      <c r="I381" s="86"/>
      <c r="J381" s="86"/>
      <c r="K381" s="176"/>
      <c r="L381" s="209"/>
      <c r="M381" s="209"/>
      <c r="N381" s="209"/>
      <c r="O381" s="209"/>
      <c r="P381" s="209"/>
    </row>
    <row r="382" spans="1:16" s="147" customFormat="1" hidden="1" x14ac:dyDescent="0.15">
      <c r="A382" s="902">
        <v>1002</v>
      </c>
      <c r="B382" s="176" t="s">
        <v>980</v>
      </c>
      <c r="C382" s="232">
        <v>76.02</v>
      </c>
      <c r="D382" s="218"/>
      <c r="E382" s="189"/>
      <c r="F382" s="168"/>
      <c r="G382" s="176"/>
      <c r="H382" s="142"/>
      <c r="I382" s="86"/>
      <c r="J382" s="86"/>
      <c r="K382" s="176"/>
      <c r="L382" s="209"/>
      <c r="M382" s="209"/>
      <c r="N382" s="209"/>
      <c r="O382" s="209"/>
      <c r="P382" s="209"/>
    </row>
    <row r="383" spans="1:16" s="147" customFormat="1" hidden="1" x14ac:dyDescent="0.15">
      <c r="A383" s="902">
        <v>1003</v>
      </c>
      <c r="B383" s="176" t="s">
        <v>981</v>
      </c>
      <c r="C383" s="232">
        <v>216.78</v>
      </c>
      <c r="D383" s="218"/>
      <c r="E383" s="189"/>
      <c r="F383" s="168"/>
      <c r="G383" s="176"/>
      <c r="H383" s="142"/>
      <c r="I383" s="86"/>
      <c r="J383" s="86"/>
      <c r="K383" s="176"/>
      <c r="L383" s="209"/>
      <c r="M383" s="209"/>
      <c r="N383" s="209"/>
      <c r="O383" s="209"/>
      <c r="P383" s="209"/>
    </row>
    <row r="384" spans="1:16" s="147" customFormat="1" hidden="1" x14ac:dyDescent="0.15">
      <c r="A384" s="902">
        <v>1004</v>
      </c>
      <c r="B384" s="176" t="s">
        <v>242</v>
      </c>
      <c r="C384" s="232">
        <v>10.36</v>
      </c>
      <c r="D384" s="218"/>
      <c r="E384" s="189"/>
      <c r="F384" s="168"/>
      <c r="G384" s="176"/>
      <c r="H384" s="142"/>
      <c r="I384" s="86"/>
      <c r="J384" s="86"/>
      <c r="K384" s="176"/>
      <c r="L384" s="209"/>
      <c r="M384" s="209"/>
      <c r="N384" s="209"/>
      <c r="O384" s="209"/>
      <c r="P384" s="209"/>
    </row>
    <row r="385" spans="1:16" s="147" customFormat="1" hidden="1" x14ac:dyDescent="0.15">
      <c r="A385" s="902">
        <v>1005</v>
      </c>
      <c r="B385" s="176" t="s">
        <v>982</v>
      </c>
      <c r="C385" s="232">
        <v>63.61</v>
      </c>
      <c r="D385" s="218"/>
      <c r="E385" s="189"/>
      <c r="F385" s="168"/>
      <c r="G385" s="176"/>
      <c r="H385" s="142"/>
      <c r="I385" s="86"/>
      <c r="J385" s="86"/>
      <c r="K385" s="176"/>
      <c r="L385" s="209"/>
      <c r="M385" s="209"/>
      <c r="N385" s="209"/>
      <c r="O385" s="209"/>
      <c r="P385" s="209"/>
    </row>
    <row r="386" spans="1:16" s="147" customFormat="1" hidden="1" x14ac:dyDescent="0.15">
      <c r="A386" s="902">
        <v>1006</v>
      </c>
      <c r="B386" s="176" t="s">
        <v>398</v>
      </c>
      <c r="C386" s="232">
        <v>227.46</v>
      </c>
      <c r="D386" s="218"/>
      <c r="E386" s="189"/>
      <c r="F386" s="168"/>
      <c r="G386" s="176"/>
      <c r="H386" s="142"/>
      <c r="I386" s="86"/>
      <c r="J386" s="86"/>
      <c r="K386" s="176"/>
      <c r="L386" s="209"/>
      <c r="M386" s="209"/>
      <c r="N386" s="209"/>
      <c r="O386" s="209"/>
      <c r="P386" s="209"/>
    </row>
    <row r="387" spans="1:16" s="147" customFormat="1" hidden="1" x14ac:dyDescent="0.15">
      <c r="A387" s="902">
        <v>1007</v>
      </c>
      <c r="B387" s="176" t="s">
        <v>983</v>
      </c>
      <c r="C387" s="232">
        <v>10.75</v>
      </c>
      <c r="D387" s="218"/>
      <c r="E387" s="189"/>
      <c r="F387" s="168"/>
      <c r="G387" s="176"/>
      <c r="H387" s="142"/>
      <c r="I387" s="86"/>
      <c r="J387" s="86"/>
      <c r="K387" s="176"/>
      <c r="L387" s="209"/>
      <c r="M387" s="209"/>
      <c r="N387" s="209"/>
      <c r="O387" s="209"/>
      <c r="P387" s="209"/>
    </row>
    <row r="388" spans="1:16" s="147" customFormat="1" hidden="1" x14ac:dyDescent="0.15">
      <c r="A388" s="902">
        <v>1008</v>
      </c>
      <c r="B388" s="176" t="s">
        <v>984</v>
      </c>
      <c r="C388" s="232">
        <v>12.86</v>
      </c>
      <c r="D388" s="218"/>
      <c r="E388" s="189"/>
      <c r="F388" s="168"/>
      <c r="G388" s="176"/>
      <c r="H388" s="142"/>
      <c r="I388" s="86"/>
      <c r="J388" s="86"/>
      <c r="K388" s="176"/>
      <c r="L388" s="209"/>
      <c r="M388" s="209"/>
      <c r="N388" s="209"/>
      <c r="O388" s="209"/>
      <c r="P388" s="209"/>
    </row>
    <row r="389" spans="1:16" s="147" customFormat="1" hidden="1" x14ac:dyDescent="0.15">
      <c r="A389" s="902"/>
      <c r="B389" s="176"/>
      <c r="C389" s="232"/>
      <c r="D389" s="218"/>
      <c r="E389" s="189"/>
      <c r="F389" s="168"/>
      <c r="G389" s="176"/>
      <c r="H389" s="142"/>
      <c r="I389" s="86"/>
      <c r="J389" s="86"/>
      <c r="K389" s="176"/>
      <c r="L389" s="209"/>
      <c r="M389" s="209"/>
      <c r="N389" s="209"/>
      <c r="O389" s="209"/>
      <c r="P389" s="209"/>
    </row>
    <row r="390" spans="1:16" s="147" customFormat="1" hidden="1" x14ac:dyDescent="0.15">
      <c r="A390" s="902" t="s">
        <v>33</v>
      </c>
      <c r="B390" s="176"/>
      <c r="C390" s="232"/>
      <c r="D390" s="218">
        <f>SUM(D381:D388)</f>
        <v>0</v>
      </c>
      <c r="E390" s="189">
        <f>SUM(E381:E389)</f>
        <v>0</v>
      </c>
      <c r="F390" s="168"/>
      <c r="G390" s="176"/>
      <c r="H390" s="142"/>
      <c r="I390" s="86"/>
      <c r="J390" s="86"/>
      <c r="K390" s="176"/>
      <c r="L390" s="209"/>
      <c r="M390" s="209"/>
      <c r="N390" s="209"/>
      <c r="O390" s="209"/>
      <c r="P390" s="209"/>
    </row>
    <row r="391" spans="1:16" s="147" customFormat="1" x14ac:dyDescent="0.15">
      <c r="A391" s="902" t="s">
        <v>140</v>
      </c>
      <c r="B391" s="176"/>
      <c r="C391" s="232"/>
      <c r="D391" s="195"/>
      <c r="E391" s="189"/>
      <c r="F391" s="168"/>
      <c r="G391" s="176"/>
      <c r="H391" s="142"/>
      <c r="I391" s="86"/>
      <c r="J391" s="86"/>
      <c r="K391" s="176"/>
      <c r="L391" s="209"/>
      <c r="M391" s="209"/>
      <c r="N391" s="209"/>
      <c r="O391" s="209"/>
      <c r="P391" s="209"/>
    </row>
    <row r="392" spans="1:16" s="147" customFormat="1" ht="13.5" customHeight="1" x14ac:dyDescent="0.15">
      <c r="A392" s="902"/>
      <c r="B392" s="176" t="s">
        <v>985</v>
      </c>
      <c r="C392" s="232">
        <v>18.48</v>
      </c>
      <c r="D392" s="218">
        <v>1</v>
      </c>
      <c r="E392" s="189">
        <f t="shared" si="20"/>
        <v>18.48</v>
      </c>
      <c r="F392" s="168" t="s">
        <v>838</v>
      </c>
      <c r="G392" s="176"/>
      <c r="H392" s="142" t="s">
        <v>3</v>
      </c>
      <c r="I392" s="669" t="s">
        <v>11</v>
      </c>
      <c r="J392" s="86">
        <v>314</v>
      </c>
      <c r="K392" s="219">
        <f t="shared" ref="K392:K401" si="22">J392*E392</f>
        <v>5802.72</v>
      </c>
      <c r="L392" s="209"/>
      <c r="M392" s="209"/>
      <c r="N392" s="209"/>
      <c r="O392" s="209"/>
      <c r="P392" s="209"/>
    </row>
    <row r="393" spans="1:16" s="147" customFormat="1" x14ac:dyDescent="0.15">
      <c r="A393" s="902"/>
      <c r="B393" s="176" t="s">
        <v>142</v>
      </c>
      <c r="C393" s="232">
        <v>15.95</v>
      </c>
      <c r="D393" s="218">
        <v>1</v>
      </c>
      <c r="E393" s="189">
        <f t="shared" si="20"/>
        <v>15.95</v>
      </c>
      <c r="F393" s="168" t="s">
        <v>838</v>
      </c>
      <c r="G393" s="176"/>
      <c r="H393" s="142" t="s">
        <v>3</v>
      </c>
      <c r="I393" s="669" t="s">
        <v>5</v>
      </c>
      <c r="J393" s="86">
        <v>12</v>
      </c>
      <c r="K393" s="219">
        <f t="shared" si="22"/>
        <v>191.39999999999998</v>
      </c>
      <c r="L393" s="209"/>
      <c r="M393" s="209"/>
      <c r="N393" s="209"/>
      <c r="O393" s="209"/>
      <c r="P393" s="209"/>
    </row>
    <row r="394" spans="1:16" s="147" customFormat="1" x14ac:dyDescent="0.15">
      <c r="A394" s="902"/>
      <c r="B394" s="176" t="s">
        <v>144</v>
      </c>
      <c r="C394" s="232">
        <v>17.670000000000002</v>
      </c>
      <c r="D394" s="218">
        <v>1</v>
      </c>
      <c r="E394" s="189">
        <f t="shared" si="20"/>
        <v>17.670000000000002</v>
      </c>
      <c r="F394" s="168" t="s">
        <v>838</v>
      </c>
      <c r="G394" s="176"/>
      <c r="H394" s="142" t="s">
        <v>3</v>
      </c>
      <c r="I394" s="669" t="s">
        <v>5</v>
      </c>
      <c r="J394" s="86">
        <v>12</v>
      </c>
      <c r="K394" s="219">
        <f t="shared" si="22"/>
        <v>212.04000000000002</v>
      </c>
      <c r="L394" s="209"/>
      <c r="M394" s="209"/>
      <c r="N394" s="209"/>
      <c r="O394" s="209"/>
      <c r="P394" s="209"/>
    </row>
    <row r="395" spans="1:16" s="147" customFormat="1" x14ac:dyDescent="0.15">
      <c r="A395" s="902"/>
      <c r="B395" s="176" t="s">
        <v>986</v>
      </c>
      <c r="C395" s="232">
        <v>17.89</v>
      </c>
      <c r="D395" s="218">
        <v>1</v>
      </c>
      <c r="E395" s="189">
        <f t="shared" si="20"/>
        <v>17.89</v>
      </c>
      <c r="F395" s="168" t="s">
        <v>838</v>
      </c>
      <c r="G395" s="176"/>
      <c r="H395" s="142" t="s">
        <v>3</v>
      </c>
      <c r="I395" s="669" t="s">
        <v>11</v>
      </c>
      <c r="J395" s="86">
        <v>314</v>
      </c>
      <c r="K395" s="219">
        <f t="shared" si="22"/>
        <v>5617.46</v>
      </c>
      <c r="L395" s="209"/>
      <c r="M395" s="209"/>
      <c r="N395" s="209"/>
      <c r="O395" s="209"/>
      <c r="P395" s="209"/>
    </row>
    <row r="396" spans="1:16" s="147" customFormat="1" x14ac:dyDescent="0.15">
      <c r="A396" s="902"/>
      <c r="B396" s="176" t="s">
        <v>987</v>
      </c>
      <c r="C396" s="232">
        <v>10.6</v>
      </c>
      <c r="D396" s="218">
        <v>1</v>
      </c>
      <c r="E396" s="189">
        <f t="shared" si="20"/>
        <v>10.6</v>
      </c>
      <c r="F396" s="168" t="s">
        <v>838</v>
      </c>
      <c r="G396" s="176"/>
      <c r="H396" s="142" t="s">
        <v>3</v>
      </c>
      <c r="I396" s="669" t="s">
        <v>11</v>
      </c>
      <c r="J396" s="86">
        <v>314</v>
      </c>
      <c r="K396" s="219">
        <f t="shared" si="22"/>
        <v>3328.4</v>
      </c>
      <c r="L396" s="209"/>
      <c r="M396" s="209"/>
      <c r="N396" s="209"/>
      <c r="O396" s="209"/>
      <c r="P396" s="209"/>
    </row>
    <row r="397" spans="1:16" s="147" customFormat="1" x14ac:dyDescent="0.15">
      <c r="A397" s="902"/>
      <c r="B397" s="176" t="s">
        <v>988</v>
      </c>
      <c r="C397" s="232">
        <v>12.24</v>
      </c>
      <c r="D397" s="218">
        <v>1</v>
      </c>
      <c r="E397" s="189">
        <f t="shared" si="20"/>
        <v>12.24</v>
      </c>
      <c r="F397" s="168" t="s">
        <v>731</v>
      </c>
      <c r="G397" s="176"/>
      <c r="H397" s="142" t="s">
        <v>3</v>
      </c>
      <c r="I397" s="669" t="s">
        <v>11</v>
      </c>
      <c r="J397" s="86">
        <v>314</v>
      </c>
      <c r="K397" s="219">
        <f t="shared" si="22"/>
        <v>3843.36</v>
      </c>
      <c r="L397" s="209"/>
      <c r="M397" s="209"/>
      <c r="N397" s="209"/>
      <c r="O397" s="209"/>
      <c r="P397" s="209"/>
    </row>
    <row r="398" spans="1:16" s="147" customFormat="1" x14ac:dyDescent="0.15">
      <c r="A398" s="902"/>
      <c r="B398" s="176" t="s">
        <v>989</v>
      </c>
      <c r="C398" s="232">
        <v>21.07</v>
      </c>
      <c r="D398" s="218">
        <v>1</v>
      </c>
      <c r="E398" s="189">
        <f t="shared" si="20"/>
        <v>21.07</v>
      </c>
      <c r="F398" s="168" t="s">
        <v>731</v>
      </c>
      <c r="G398" s="176"/>
      <c r="H398" s="142" t="s">
        <v>3</v>
      </c>
      <c r="I398" s="669" t="s">
        <v>11</v>
      </c>
      <c r="J398" s="86">
        <v>314</v>
      </c>
      <c r="K398" s="219">
        <f t="shared" si="22"/>
        <v>6615.9800000000005</v>
      </c>
      <c r="L398" s="209"/>
      <c r="M398" s="209"/>
      <c r="N398" s="209"/>
      <c r="O398" s="209"/>
      <c r="P398" s="209"/>
    </row>
    <row r="399" spans="1:16" s="147" customFormat="1" x14ac:dyDescent="0.15">
      <c r="A399" s="902"/>
      <c r="B399" s="176" t="s">
        <v>990</v>
      </c>
      <c r="C399" s="232">
        <v>16.22</v>
      </c>
      <c r="D399" s="218">
        <v>1</v>
      </c>
      <c r="E399" s="189">
        <f t="shared" si="20"/>
        <v>16.22</v>
      </c>
      <c r="F399" s="168" t="s">
        <v>731</v>
      </c>
      <c r="G399" s="176"/>
      <c r="H399" s="142" t="s">
        <v>3</v>
      </c>
      <c r="I399" s="669" t="s">
        <v>11</v>
      </c>
      <c r="J399" s="86">
        <v>314</v>
      </c>
      <c r="K399" s="219">
        <f t="shared" si="22"/>
        <v>5093.08</v>
      </c>
      <c r="L399" s="209"/>
      <c r="M399" s="209"/>
      <c r="N399" s="209"/>
      <c r="O399" s="209"/>
      <c r="P399" s="209"/>
    </row>
    <row r="400" spans="1:16" s="147" customFormat="1" x14ac:dyDescent="0.15">
      <c r="A400" s="167"/>
      <c r="B400" s="176" t="s">
        <v>991</v>
      </c>
      <c r="C400" s="232">
        <v>24.2</v>
      </c>
      <c r="D400" s="218">
        <v>1</v>
      </c>
      <c r="E400" s="189">
        <f t="shared" si="20"/>
        <v>24.2</v>
      </c>
      <c r="F400" s="168" t="s">
        <v>731</v>
      </c>
      <c r="G400" s="176"/>
      <c r="H400" s="142" t="s">
        <v>3</v>
      </c>
      <c r="I400" s="592" t="s">
        <v>11</v>
      </c>
      <c r="J400" s="86">
        <v>314</v>
      </c>
      <c r="K400" s="219">
        <f t="shared" si="22"/>
        <v>7598.8</v>
      </c>
      <c r="L400" s="209"/>
      <c r="M400" s="209"/>
      <c r="N400" s="209"/>
      <c r="O400" s="209"/>
      <c r="P400" s="209"/>
    </row>
    <row r="401" spans="1:16" s="147" customFormat="1" x14ac:dyDescent="0.15">
      <c r="A401" s="167"/>
      <c r="B401" s="176" t="s">
        <v>992</v>
      </c>
      <c r="C401" s="232">
        <v>14.4</v>
      </c>
      <c r="D401" s="218">
        <v>1</v>
      </c>
      <c r="E401" s="189">
        <f t="shared" si="20"/>
        <v>14.4</v>
      </c>
      <c r="F401" s="168" t="s">
        <v>731</v>
      </c>
      <c r="G401" s="176"/>
      <c r="H401" s="142" t="s">
        <v>3</v>
      </c>
      <c r="I401" s="592" t="s">
        <v>11</v>
      </c>
      <c r="J401" s="86">
        <v>314</v>
      </c>
      <c r="K401" s="219">
        <f t="shared" si="22"/>
        <v>4521.6000000000004</v>
      </c>
      <c r="L401" s="209"/>
      <c r="M401" s="209"/>
      <c r="N401" s="209"/>
      <c r="O401" s="209"/>
      <c r="P401" s="209"/>
    </row>
    <row r="402" spans="1:16" s="147" customFormat="1" x14ac:dyDescent="0.15">
      <c r="A402" s="167"/>
      <c r="B402" s="176"/>
      <c r="C402" s="232"/>
      <c r="D402" s="218"/>
      <c r="E402" s="189"/>
      <c r="F402" s="168"/>
      <c r="G402" s="176"/>
      <c r="H402" s="142"/>
      <c r="I402" s="86"/>
      <c r="J402" s="86"/>
      <c r="K402" s="176"/>
      <c r="L402" s="209"/>
      <c r="M402" s="209"/>
      <c r="N402" s="209"/>
      <c r="O402" s="209"/>
      <c r="P402" s="209"/>
    </row>
    <row r="403" spans="1:16" s="147" customFormat="1" x14ac:dyDescent="0.15">
      <c r="A403" s="167" t="s">
        <v>33</v>
      </c>
      <c r="B403" s="176"/>
      <c r="C403" s="232"/>
      <c r="D403" s="218">
        <f>SUM(D392:D402)</f>
        <v>10</v>
      </c>
      <c r="E403" s="189">
        <f>SUM(E392:E402)</f>
        <v>168.72</v>
      </c>
      <c r="F403" s="168"/>
      <c r="G403" s="176"/>
      <c r="H403" s="142"/>
      <c r="I403" s="86"/>
      <c r="J403" s="86">
        <f>SUM(J392:J402)</f>
        <v>2536</v>
      </c>
      <c r="K403" s="219">
        <f>SUM(K392:K402)</f>
        <v>42824.84</v>
      </c>
      <c r="L403" s="209"/>
      <c r="M403" s="209"/>
      <c r="N403" s="209"/>
      <c r="O403" s="209"/>
      <c r="P403" s="209"/>
    </row>
    <row r="404" spans="1:16" s="147" customFormat="1" x14ac:dyDescent="0.15">
      <c r="A404" s="167" t="s">
        <v>993</v>
      </c>
      <c r="B404" s="176"/>
      <c r="C404" s="232"/>
      <c r="D404" s="195"/>
      <c r="E404" s="189"/>
      <c r="F404" s="168"/>
      <c r="G404" s="176"/>
      <c r="H404" s="142"/>
      <c r="I404" s="86"/>
      <c r="J404" s="86"/>
      <c r="K404" s="176"/>
      <c r="L404" s="209"/>
      <c r="M404" s="209"/>
      <c r="N404" s="209"/>
      <c r="O404" s="209"/>
      <c r="P404" s="209"/>
    </row>
    <row r="405" spans="1:16" s="147" customFormat="1" x14ac:dyDescent="0.15">
      <c r="A405" s="167"/>
      <c r="B405" s="594" t="s">
        <v>994</v>
      </c>
      <c r="C405" s="232">
        <v>3.04</v>
      </c>
      <c r="D405" s="218">
        <v>1</v>
      </c>
      <c r="E405" s="189">
        <f t="shared" ref="E405:E415" si="23">SUM(C405*D405)</f>
        <v>3.04</v>
      </c>
      <c r="F405" s="168" t="s">
        <v>731</v>
      </c>
      <c r="G405" s="176"/>
      <c r="H405" s="142" t="s">
        <v>3</v>
      </c>
      <c r="I405" s="592" t="s">
        <v>11</v>
      </c>
      <c r="J405" s="86">
        <v>314</v>
      </c>
      <c r="K405" s="219">
        <f t="shared" ref="K405:K415" si="24">J405*E405</f>
        <v>954.56000000000006</v>
      </c>
      <c r="L405" s="209"/>
      <c r="M405" s="209"/>
      <c r="N405" s="209"/>
      <c r="O405" s="209"/>
      <c r="P405" s="209"/>
    </row>
    <row r="406" spans="1:16" s="147" customFormat="1" x14ac:dyDescent="0.15">
      <c r="A406" s="167"/>
      <c r="B406" s="594" t="s">
        <v>995</v>
      </c>
      <c r="C406" s="232">
        <v>3.04</v>
      </c>
      <c r="D406" s="218">
        <v>1</v>
      </c>
      <c r="E406" s="189">
        <f t="shared" si="23"/>
        <v>3.04</v>
      </c>
      <c r="F406" s="168" t="s">
        <v>731</v>
      </c>
      <c r="G406" s="176"/>
      <c r="H406" s="142" t="s">
        <v>3</v>
      </c>
      <c r="I406" s="592" t="s">
        <v>11</v>
      </c>
      <c r="J406" s="86">
        <v>314</v>
      </c>
      <c r="K406" s="219">
        <f t="shared" si="24"/>
        <v>954.56000000000006</v>
      </c>
      <c r="L406" s="209"/>
      <c r="M406" s="209"/>
      <c r="N406" s="209"/>
      <c r="O406" s="209"/>
      <c r="P406" s="209"/>
    </row>
    <row r="407" spans="1:16" s="147" customFormat="1" x14ac:dyDescent="0.15">
      <c r="A407" s="167"/>
      <c r="B407" s="594" t="s">
        <v>996</v>
      </c>
      <c r="C407" s="232">
        <v>3.04</v>
      </c>
      <c r="D407" s="218">
        <v>1</v>
      </c>
      <c r="E407" s="189">
        <f t="shared" si="23"/>
        <v>3.04</v>
      </c>
      <c r="F407" s="168" t="s">
        <v>731</v>
      </c>
      <c r="G407" s="176"/>
      <c r="H407" s="142" t="s">
        <v>3</v>
      </c>
      <c r="I407" s="592" t="s">
        <v>11</v>
      </c>
      <c r="J407" s="86">
        <v>314</v>
      </c>
      <c r="K407" s="219">
        <f t="shared" si="24"/>
        <v>954.56000000000006</v>
      </c>
      <c r="L407" s="209"/>
      <c r="M407" s="209"/>
      <c r="N407" s="209"/>
      <c r="O407" s="209"/>
      <c r="P407" s="209"/>
    </row>
    <row r="408" spans="1:16" s="147" customFormat="1" x14ac:dyDescent="0.15">
      <c r="A408" s="167"/>
      <c r="B408" s="594" t="s">
        <v>997</v>
      </c>
      <c r="C408" s="232">
        <v>3.9</v>
      </c>
      <c r="D408" s="218">
        <v>1</v>
      </c>
      <c r="E408" s="189">
        <f t="shared" si="23"/>
        <v>3.9</v>
      </c>
      <c r="F408" s="168" t="s">
        <v>731</v>
      </c>
      <c r="G408" s="176"/>
      <c r="H408" s="142" t="s">
        <v>3</v>
      </c>
      <c r="I408" s="592" t="s">
        <v>11</v>
      </c>
      <c r="J408" s="86">
        <v>314</v>
      </c>
      <c r="K408" s="219">
        <f t="shared" si="24"/>
        <v>1224.5999999999999</v>
      </c>
      <c r="L408" s="209"/>
      <c r="M408" s="209"/>
      <c r="N408" s="209"/>
      <c r="O408" s="209"/>
      <c r="P408" s="209"/>
    </row>
    <row r="409" spans="1:16" s="147" customFormat="1" x14ac:dyDescent="0.15">
      <c r="A409" s="167"/>
      <c r="B409" s="594" t="s">
        <v>998</v>
      </c>
      <c r="C409" s="232">
        <v>3.9</v>
      </c>
      <c r="D409" s="218">
        <v>1</v>
      </c>
      <c r="E409" s="189">
        <f t="shared" si="23"/>
        <v>3.9</v>
      </c>
      <c r="F409" s="168" t="s">
        <v>731</v>
      </c>
      <c r="G409" s="176"/>
      <c r="H409" s="142" t="s">
        <v>3</v>
      </c>
      <c r="I409" s="592" t="s">
        <v>11</v>
      </c>
      <c r="J409" s="86">
        <v>314</v>
      </c>
      <c r="K409" s="219">
        <f t="shared" si="24"/>
        <v>1224.5999999999999</v>
      </c>
      <c r="L409" s="209"/>
      <c r="M409" s="209"/>
      <c r="N409" s="209"/>
      <c r="O409" s="209"/>
      <c r="P409" s="209"/>
    </row>
    <row r="410" spans="1:16" s="147" customFormat="1" x14ac:dyDescent="0.15">
      <c r="A410" s="167"/>
      <c r="B410" s="594" t="s">
        <v>999</v>
      </c>
      <c r="C410" s="232">
        <v>4.68</v>
      </c>
      <c r="D410" s="218">
        <v>1</v>
      </c>
      <c r="E410" s="189">
        <f t="shared" si="23"/>
        <v>4.68</v>
      </c>
      <c r="F410" s="168" t="s">
        <v>731</v>
      </c>
      <c r="G410" s="176"/>
      <c r="H410" s="142" t="s">
        <v>3</v>
      </c>
      <c r="I410" s="592" t="s">
        <v>11</v>
      </c>
      <c r="J410" s="86">
        <v>314</v>
      </c>
      <c r="K410" s="219">
        <f t="shared" si="24"/>
        <v>1469.52</v>
      </c>
      <c r="L410" s="209"/>
      <c r="M410" s="209"/>
      <c r="N410" s="209"/>
      <c r="O410" s="209"/>
      <c r="P410" s="209"/>
    </row>
    <row r="411" spans="1:16" s="147" customFormat="1" x14ac:dyDescent="0.15">
      <c r="A411" s="167"/>
      <c r="B411" s="594" t="s">
        <v>1000</v>
      </c>
      <c r="C411" s="232">
        <v>3.08</v>
      </c>
      <c r="D411" s="218">
        <v>1</v>
      </c>
      <c r="E411" s="189">
        <f t="shared" si="23"/>
        <v>3.08</v>
      </c>
      <c r="F411" s="168" t="s">
        <v>731</v>
      </c>
      <c r="G411" s="176"/>
      <c r="H411" s="142" t="s">
        <v>3</v>
      </c>
      <c r="I411" s="592" t="s">
        <v>1098</v>
      </c>
      <c r="J411" s="86">
        <v>12</v>
      </c>
      <c r="K411" s="219">
        <f t="shared" si="24"/>
        <v>36.96</v>
      </c>
      <c r="L411" s="209"/>
      <c r="M411" s="209"/>
      <c r="N411" s="209"/>
      <c r="O411" s="209"/>
      <c r="P411" s="209"/>
    </row>
    <row r="412" spans="1:16" s="147" customFormat="1" x14ac:dyDescent="0.15">
      <c r="A412" s="167"/>
      <c r="B412" s="594" t="s">
        <v>1001</v>
      </c>
      <c r="C412" s="232">
        <v>3.9</v>
      </c>
      <c r="D412" s="218">
        <v>1</v>
      </c>
      <c r="E412" s="189">
        <f t="shared" si="23"/>
        <v>3.9</v>
      </c>
      <c r="F412" s="168" t="s">
        <v>731</v>
      </c>
      <c r="G412" s="176"/>
      <c r="H412" s="142" t="s">
        <v>3</v>
      </c>
      <c r="I412" s="592" t="s">
        <v>1098</v>
      </c>
      <c r="J412" s="86">
        <v>12</v>
      </c>
      <c r="K412" s="219">
        <f t="shared" si="24"/>
        <v>46.8</v>
      </c>
      <c r="L412" s="209"/>
      <c r="M412" s="209"/>
      <c r="N412" s="209"/>
      <c r="O412" s="209"/>
      <c r="P412" s="209"/>
    </row>
    <row r="413" spans="1:16" s="162" customFormat="1" x14ac:dyDescent="0.15">
      <c r="A413" s="196"/>
      <c r="B413" s="347" t="s">
        <v>1002</v>
      </c>
      <c r="C413" s="234">
        <v>7.75</v>
      </c>
      <c r="D413" s="202">
        <v>1</v>
      </c>
      <c r="E413" s="189">
        <f t="shared" si="23"/>
        <v>7.75</v>
      </c>
      <c r="F413" s="168" t="s">
        <v>731</v>
      </c>
      <c r="G413" s="176"/>
      <c r="H413" s="142" t="s">
        <v>3</v>
      </c>
      <c r="I413" s="592" t="s">
        <v>11</v>
      </c>
      <c r="J413" s="86">
        <v>314</v>
      </c>
      <c r="K413" s="219">
        <f t="shared" si="24"/>
        <v>2433.5</v>
      </c>
      <c r="L413" s="209"/>
      <c r="M413" s="209"/>
      <c r="N413" s="209"/>
      <c r="O413" s="209"/>
      <c r="P413" s="209"/>
    </row>
    <row r="414" spans="1:16" s="162" customFormat="1" x14ac:dyDescent="0.15">
      <c r="A414" s="196"/>
      <c r="B414" s="347" t="s">
        <v>1003</v>
      </c>
      <c r="C414" s="234">
        <v>2.4</v>
      </c>
      <c r="D414" s="202">
        <v>1</v>
      </c>
      <c r="E414" s="189">
        <f t="shared" si="23"/>
        <v>2.4</v>
      </c>
      <c r="F414" s="168" t="s">
        <v>731</v>
      </c>
      <c r="G414" s="176"/>
      <c r="H414" s="142" t="s">
        <v>3</v>
      </c>
      <c r="I414" s="592" t="s">
        <v>11</v>
      </c>
      <c r="J414" s="86">
        <v>314</v>
      </c>
      <c r="K414" s="219">
        <f t="shared" si="24"/>
        <v>753.6</v>
      </c>
      <c r="L414" s="209"/>
      <c r="M414" s="209"/>
      <c r="N414" s="209"/>
      <c r="O414" s="209"/>
      <c r="P414" s="209"/>
    </row>
    <row r="415" spans="1:16" s="162" customFormat="1" x14ac:dyDescent="0.15">
      <c r="A415" s="196"/>
      <c r="B415" s="347" t="s">
        <v>1004</v>
      </c>
      <c r="C415" s="234">
        <v>3.5</v>
      </c>
      <c r="D415" s="202">
        <v>1</v>
      </c>
      <c r="E415" s="189">
        <f t="shared" si="23"/>
        <v>3.5</v>
      </c>
      <c r="F415" s="168" t="s">
        <v>731</v>
      </c>
      <c r="G415" s="176"/>
      <c r="H415" s="142" t="s">
        <v>3</v>
      </c>
      <c r="I415" s="592" t="s">
        <v>11</v>
      </c>
      <c r="J415" s="86">
        <v>314</v>
      </c>
      <c r="K415" s="219">
        <f t="shared" si="24"/>
        <v>1099</v>
      </c>
      <c r="L415" s="209"/>
      <c r="M415" s="209"/>
      <c r="N415" s="209"/>
      <c r="O415" s="209"/>
      <c r="P415" s="209"/>
    </row>
    <row r="416" spans="1:16" s="162" customFormat="1" x14ac:dyDescent="0.15">
      <c r="A416" s="196"/>
      <c r="B416" s="242"/>
      <c r="C416" s="234"/>
      <c r="D416" s="222"/>
      <c r="E416" s="189"/>
      <c r="F416" s="168"/>
      <c r="G416" s="176"/>
      <c r="H416" s="142"/>
      <c r="I416" s="86"/>
      <c r="J416" s="86"/>
      <c r="K416" s="176"/>
      <c r="L416" s="209"/>
      <c r="M416" s="209"/>
      <c r="N416" s="209"/>
      <c r="O416" s="209"/>
      <c r="P416" s="209"/>
    </row>
    <row r="417" spans="1:16" s="162" customFormat="1" ht="14.25" thickBot="1" x14ac:dyDescent="0.2">
      <c r="A417" s="203" t="s">
        <v>33</v>
      </c>
      <c r="B417" s="345"/>
      <c r="C417" s="235"/>
      <c r="D417" s="272">
        <f>SUM(D405:D416)</f>
        <v>11</v>
      </c>
      <c r="E417" s="228">
        <f>SUM(E405:E416)</f>
        <v>42.23</v>
      </c>
      <c r="F417" s="185"/>
      <c r="G417" s="205"/>
      <c r="H417" s="236"/>
      <c r="I417" s="207"/>
      <c r="J417" s="207">
        <f>SUM(J405:J416)</f>
        <v>2850</v>
      </c>
      <c r="K417" s="223">
        <f>SUM(K405:K416)</f>
        <v>11152.26</v>
      </c>
      <c r="L417" s="209"/>
      <c r="M417" s="209"/>
      <c r="N417" s="209"/>
      <c r="O417" s="209"/>
      <c r="P417" s="209"/>
    </row>
    <row r="418" spans="1:16" s="162" customFormat="1" x14ac:dyDescent="0.15">
      <c r="A418" s="276"/>
      <c r="B418" s="277"/>
      <c r="C418" s="278"/>
      <c r="D418" s="279"/>
      <c r="E418" s="279"/>
      <c r="F418" s="211"/>
      <c r="G418" s="211"/>
      <c r="H418" s="209"/>
      <c r="I418" s="209"/>
      <c r="J418" s="209"/>
      <c r="K418" s="209"/>
      <c r="L418" s="209"/>
      <c r="M418" s="209"/>
      <c r="N418" s="209"/>
      <c r="O418" s="209"/>
      <c r="P418" s="209"/>
    </row>
    <row r="419" spans="1:16" s="162" customFormat="1" x14ac:dyDescent="0.15">
      <c r="A419" s="276"/>
      <c r="B419" s="277"/>
      <c r="C419" s="278"/>
      <c r="D419" s="279"/>
      <c r="E419" s="279"/>
      <c r="F419" s="211"/>
      <c r="G419" s="211"/>
      <c r="H419" s="209"/>
      <c r="I419" s="209"/>
      <c r="J419" s="209"/>
      <c r="K419" s="209"/>
      <c r="L419" s="209"/>
      <c r="M419" s="209"/>
      <c r="N419" s="209"/>
      <c r="O419" s="209"/>
      <c r="P419" s="209"/>
    </row>
    <row r="420" spans="1:16" s="162" customFormat="1" x14ac:dyDescent="0.15">
      <c r="A420" s="276"/>
      <c r="B420" s="277"/>
      <c r="C420" s="278"/>
      <c r="D420" s="279"/>
      <c r="E420" s="279"/>
      <c r="F420" s="211"/>
      <c r="G420" s="211"/>
      <c r="H420" s="209"/>
      <c r="I420" s="209"/>
      <c r="J420" s="209"/>
      <c r="K420" s="209"/>
      <c r="L420" s="209"/>
      <c r="M420" s="209"/>
      <c r="N420" s="209"/>
      <c r="O420" s="209"/>
      <c r="P420" s="209"/>
    </row>
    <row r="421" spans="1:16" s="162" customFormat="1" x14ac:dyDescent="0.15">
      <c r="A421" s="276"/>
      <c r="B421" s="277"/>
      <c r="C421" s="278"/>
      <c r="D421" s="279"/>
      <c r="E421" s="279"/>
      <c r="F421" s="279"/>
      <c r="G421" s="279"/>
      <c r="H421" s="209"/>
      <c r="I421" s="209"/>
      <c r="J421" s="209"/>
      <c r="K421" s="209"/>
      <c r="L421" s="209"/>
      <c r="M421" s="209"/>
      <c r="N421" s="209"/>
      <c r="O421" s="209"/>
      <c r="P421" s="209"/>
    </row>
    <row r="422" spans="1:16" s="162" customFormat="1" x14ac:dyDescent="0.15">
      <c r="A422" s="276"/>
      <c r="B422" s="277"/>
      <c r="C422" s="278"/>
      <c r="D422" s="279"/>
      <c r="E422" s="279"/>
      <c r="F422" s="279"/>
      <c r="G422" s="279"/>
      <c r="H422" s="209"/>
      <c r="I422" s="209"/>
      <c r="J422" s="209"/>
      <c r="K422" s="209"/>
      <c r="L422" s="209"/>
      <c r="M422" s="209"/>
      <c r="N422" s="209"/>
      <c r="O422" s="209"/>
      <c r="P422" s="209"/>
    </row>
    <row r="423" spans="1:16" s="162" customFormat="1" x14ac:dyDescent="0.15">
      <c r="A423" s="276"/>
      <c r="B423" s="277"/>
      <c r="C423" s="278"/>
      <c r="D423" s="279"/>
      <c r="E423" s="279"/>
      <c r="F423" s="279"/>
      <c r="G423" s="279"/>
      <c r="H423" s="209"/>
      <c r="I423" s="209"/>
      <c r="J423" s="209"/>
      <c r="K423" s="209"/>
      <c r="L423" s="209"/>
      <c r="M423" s="209"/>
      <c r="N423" s="209"/>
      <c r="O423" s="209"/>
      <c r="P423" s="209"/>
    </row>
    <row r="424" spans="1:16" s="162" customFormat="1" x14ac:dyDescent="0.15">
      <c r="A424" s="276"/>
      <c r="B424" s="277"/>
      <c r="C424" s="278"/>
      <c r="D424" s="279"/>
      <c r="E424" s="279"/>
      <c r="F424" s="279"/>
      <c r="G424" s="279"/>
      <c r="H424" s="209"/>
      <c r="I424" s="209"/>
      <c r="J424" s="209"/>
      <c r="K424" s="209"/>
      <c r="L424" s="209"/>
      <c r="M424" s="209"/>
      <c r="N424" s="209"/>
      <c r="O424" s="209"/>
      <c r="P424" s="209"/>
    </row>
    <row r="425" spans="1:16" s="162" customFormat="1" x14ac:dyDescent="0.15">
      <c r="A425" s="276"/>
      <c r="B425" s="277"/>
      <c r="C425" s="278"/>
      <c r="D425" s="279"/>
      <c r="E425" s="279"/>
      <c r="F425" s="279"/>
      <c r="G425" s="279"/>
      <c r="H425" s="209"/>
      <c r="I425" s="209"/>
      <c r="J425" s="209"/>
      <c r="K425" s="209"/>
      <c r="L425" s="209"/>
      <c r="M425" s="209"/>
      <c r="N425" s="209"/>
      <c r="O425" s="209"/>
      <c r="P425" s="209"/>
    </row>
    <row r="426" spans="1:16" s="162" customFormat="1" x14ac:dyDescent="0.15">
      <c r="A426" s="276"/>
      <c r="B426" s="277"/>
      <c r="C426" s="278"/>
      <c r="D426" s="279"/>
      <c r="E426" s="279"/>
      <c r="F426" s="279"/>
      <c r="G426" s="279"/>
      <c r="H426" s="209"/>
      <c r="I426" s="209"/>
      <c r="J426" s="209"/>
      <c r="K426" s="209"/>
      <c r="L426" s="209"/>
      <c r="M426" s="209"/>
      <c r="N426" s="209"/>
      <c r="O426" s="209"/>
      <c r="P426" s="209"/>
    </row>
    <row r="427" spans="1:16" s="162" customFormat="1" x14ac:dyDescent="0.15">
      <c r="A427" s="276"/>
      <c r="B427" s="277"/>
      <c r="C427" s="278"/>
      <c r="D427" s="279"/>
      <c r="E427" s="279"/>
      <c r="F427" s="279"/>
      <c r="G427" s="279"/>
      <c r="H427" s="209"/>
      <c r="I427" s="209"/>
      <c r="J427" s="209"/>
      <c r="K427" s="209"/>
      <c r="L427" s="209"/>
      <c r="M427" s="209"/>
      <c r="N427" s="209"/>
      <c r="O427" s="209"/>
      <c r="P427" s="209"/>
    </row>
    <row r="428" spans="1:16" s="162" customFormat="1" x14ac:dyDescent="0.15">
      <c r="A428" s="276"/>
      <c r="B428" s="277"/>
      <c r="C428" s="278"/>
      <c r="D428" s="279"/>
      <c r="E428" s="279"/>
      <c r="F428" s="279"/>
      <c r="G428" s="279"/>
      <c r="H428" s="209"/>
      <c r="I428" s="209"/>
      <c r="J428" s="209"/>
      <c r="K428" s="209"/>
      <c r="L428" s="209"/>
      <c r="M428" s="209"/>
      <c r="N428" s="209"/>
      <c r="O428" s="209"/>
      <c r="P428" s="209"/>
    </row>
    <row r="429" spans="1:16" s="162" customFormat="1" x14ac:dyDescent="0.15">
      <c r="A429" s="276"/>
      <c r="B429" s="277"/>
      <c r="C429" s="278"/>
      <c r="D429" s="279"/>
      <c r="E429" s="279"/>
      <c r="F429" s="279"/>
      <c r="G429" s="279"/>
      <c r="H429" s="209"/>
      <c r="I429" s="209"/>
      <c r="J429" s="209"/>
      <c r="K429" s="209"/>
      <c r="L429" s="209"/>
      <c r="M429" s="209"/>
      <c r="N429" s="209"/>
      <c r="O429" s="209"/>
      <c r="P429" s="209"/>
    </row>
    <row r="430" spans="1:16" s="162" customFormat="1" x14ac:dyDescent="0.15">
      <c r="A430" s="276"/>
      <c r="B430" s="277"/>
      <c r="C430" s="278"/>
      <c r="D430" s="279"/>
      <c r="E430" s="279"/>
      <c r="F430" s="279"/>
      <c r="G430" s="279"/>
      <c r="H430" s="209"/>
      <c r="I430" s="209"/>
      <c r="J430" s="209"/>
      <c r="K430" s="209"/>
      <c r="L430" s="209"/>
      <c r="M430" s="209"/>
      <c r="N430" s="209"/>
      <c r="O430" s="209"/>
      <c r="P430" s="209"/>
    </row>
    <row r="431" spans="1:16" s="162" customFormat="1" x14ac:dyDescent="0.15">
      <c r="A431" s="276"/>
      <c r="B431" s="277"/>
      <c r="C431" s="278"/>
      <c r="D431" s="279"/>
      <c r="E431" s="279"/>
      <c r="F431" s="279"/>
      <c r="G431" s="279"/>
      <c r="H431" s="209"/>
      <c r="I431" s="209"/>
      <c r="J431" s="209"/>
      <c r="K431" s="209"/>
      <c r="L431" s="209"/>
      <c r="M431" s="209"/>
      <c r="N431" s="209"/>
      <c r="O431" s="209"/>
      <c r="P431" s="209"/>
    </row>
    <row r="432" spans="1:16" s="162" customFormat="1" x14ac:dyDescent="0.15">
      <c r="A432" s="276"/>
      <c r="B432" s="277"/>
      <c r="C432" s="278"/>
      <c r="D432" s="279"/>
      <c r="E432" s="279"/>
      <c r="F432" s="279"/>
      <c r="G432" s="279"/>
      <c r="H432" s="209"/>
      <c r="I432" s="209"/>
      <c r="J432" s="209"/>
      <c r="K432" s="209"/>
      <c r="L432" s="209"/>
      <c r="M432" s="209"/>
      <c r="N432" s="209"/>
      <c r="O432" s="209"/>
      <c r="P432" s="209"/>
    </row>
    <row r="433" spans="1:46" s="162" customFormat="1" x14ac:dyDescent="0.15">
      <c r="A433" s="276"/>
      <c r="B433" s="277"/>
      <c r="C433" s="278"/>
      <c r="D433" s="279"/>
      <c r="E433" s="279"/>
      <c r="F433" s="279"/>
      <c r="G433" s="279"/>
      <c r="H433" s="209"/>
      <c r="I433" s="209"/>
      <c r="J433" s="209"/>
      <c r="K433" s="209"/>
      <c r="L433" s="209"/>
      <c r="M433" s="209"/>
      <c r="N433" s="209"/>
      <c r="O433" s="209"/>
      <c r="P433" s="209"/>
    </row>
    <row r="434" spans="1:46" s="162" customFormat="1" x14ac:dyDescent="0.15">
      <c r="A434" s="276"/>
      <c r="B434" s="277"/>
      <c r="C434" s="278"/>
      <c r="D434" s="279"/>
      <c r="E434" s="279"/>
      <c r="F434" s="279"/>
      <c r="G434" s="279"/>
      <c r="H434" s="209"/>
      <c r="I434" s="209"/>
      <c r="J434" s="209"/>
      <c r="K434" s="209"/>
      <c r="L434" s="209"/>
      <c r="M434" s="209"/>
      <c r="N434" s="209"/>
      <c r="O434" s="209"/>
      <c r="P434" s="209"/>
      <c r="Q434" s="209"/>
      <c r="R434" s="209"/>
      <c r="S434" s="209"/>
      <c r="T434" s="209"/>
      <c r="U434" s="209"/>
      <c r="V434" s="209"/>
      <c r="W434" s="209"/>
      <c r="X434" s="209"/>
      <c r="Y434" s="209"/>
      <c r="Z434" s="209"/>
      <c r="AA434" s="209"/>
      <c r="AB434" s="209"/>
      <c r="AC434" s="209"/>
      <c r="AD434" s="209"/>
      <c r="AE434" s="209"/>
      <c r="AF434" s="147"/>
      <c r="AG434" s="147"/>
      <c r="AH434" s="147"/>
      <c r="AI434" s="147"/>
      <c r="AJ434" s="147"/>
      <c r="AK434" s="147"/>
      <c r="AL434" s="147"/>
      <c r="AM434" s="147"/>
      <c r="AN434" s="147"/>
      <c r="AO434" s="147"/>
      <c r="AP434" s="147"/>
      <c r="AQ434" s="147"/>
      <c r="AR434" s="147"/>
      <c r="AS434" s="147"/>
      <c r="AT434" s="147"/>
    </row>
    <row r="435" spans="1:46" s="162" customFormat="1" x14ac:dyDescent="0.15">
      <c r="A435" s="276"/>
      <c r="B435" s="277"/>
      <c r="C435" s="278"/>
      <c r="D435" s="279"/>
      <c r="E435" s="279"/>
      <c r="F435" s="279"/>
      <c r="G435" s="279"/>
      <c r="H435" s="209"/>
      <c r="I435" s="209"/>
      <c r="J435" s="209"/>
      <c r="K435" s="209"/>
      <c r="L435" s="209"/>
      <c r="M435" s="209"/>
      <c r="N435" s="209"/>
      <c r="O435" s="209"/>
      <c r="P435" s="209"/>
      <c r="Q435" s="209"/>
      <c r="R435" s="209"/>
      <c r="S435" s="209"/>
      <c r="T435" s="209"/>
      <c r="U435" s="209"/>
      <c r="V435" s="209"/>
      <c r="W435" s="209"/>
      <c r="X435" s="209"/>
      <c r="Y435" s="209"/>
      <c r="Z435" s="209"/>
      <c r="AA435" s="209"/>
      <c r="AB435" s="209"/>
      <c r="AC435" s="209"/>
      <c r="AD435" s="209"/>
      <c r="AE435" s="209"/>
      <c r="AF435" s="147"/>
      <c r="AG435" s="147"/>
      <c r="AH435" s="147"/>
      <c r="AI435" s="147"/>
      <c r="AJ435" s="147"/>
      <c r="AK435" s="147"/>
      <c r="AL435" s="147"/>
      <c r="AM435" s="147"/>
      <c r="AN435" s="147"/>
      <c r="AO435" s="147"/>
      <c r="AP435" s="147"/>
      <c r="AQ435" s="147"/>
      <c r="AR435" s="147"/>
      <c r="AS435" s="147"/>
      <c r="AT435" s="147"/>
    </row>
    <row r="436" spans="1:46" s="162" customFormat="1" x14ac:dyDescent="0.15">
      <c r="A436" s="276"/>
      <c r="B436" s="277"/>
      <c r="C436" s="278"/>
      <c r="D436" s="279"/>
      <c r="E436" s="279"/>
      <c r="F436" s="279"/>
      <c r="G436" s="279"/>
      <c r="H436" s="209"/>
      <c r="I436" s="209"/>
      <c r="J436" s="209"/>
      <c r="K436" s="209"/>
      <c r="L436" s="209"/>
      <c r="M436" s="209"/>
      <c r="N436" s="209"/>
      <c r="O436" s="209"/>
      <c r="P436" s="209"/>
      <c r="Q436" s="209"/>
      <c r="R436" s="209"/>
      <c r="S436" s="209"/>
      <c r="T436" s="209"/>
      <c r="U436" s="209"/>
      <c r="V436" s="209"/>
      <c r="W436" s="209"/>
      <c r="X436" s="209"/>
      <c r="Y436" s="209"/>
      <c r="Z436" s="209"/>
      <c r="AA436" s="209"/>
      <c r="AB436" s="209"/>
      <c r="AC436" s="209"/>
      <c r="AD436" s="209"/>
      <c r="AE436" s="209"/>
      <c r="AF436" s="147"/>
      <c r="AG436" s="147"/>
      <c r="AH436" s="147"/>
      <c r="AI436" s="147"/>
      <c r="AJ436" s="147"/>
      <c r="AK436" s="147"/>
      <c r="AL436" s="147"/>
      <c r="AM436" s="147"/>
      <c r="AN436" s="147"/>
      <c r="AO436" s="147"/>
      <c r="AP436" s="147"/>
      <c r="AQ436" s="147"/>
      <c r="AR436" s="147"/>
      <c r="AS436" s="147"/>
      <c r="AT436" s="147"/>
    </row>
    <row r="437" spans="1:46" s="162" customFormat="1" x14ac:dyDescent="0.15">
      <c r="A437" s="276"/>
      <c r="B437" s="277"/>
      <c r="C437" s="278"/>
      <c r="D437" s="279"/>
      <c r="E437" s="279"/>
      <c r="F437" s="279"/>
      <c r="G437" s="279"/>
      <c r="H437" s="209"/>
      <c r="I437" s="209"/>
      <c r="J437" s="209"/>
      <c r="K437" s="209"/>
      <c r="L437" s="209"/>
      <c r="M437" s="209"/>
      <c r="N437" s="209"/>
      <c r="O437" s="209"/>
      <c r="P437" s="209"/>
      <c r="Q437" s="209"/>
      <c r="R437" s="209"/>
      <c r="S437" s="209"/>
      <c r="T437" s="209"/>
      <c r="U437" s="209"/>
      <c r="V437" s="209"/>
      <c r="W437" s="209"/>
      <c r="X437" s="209"/>
      <c r="Y437" s="209"/>
      <c r="Z437" s="209"/>
      <c r="AA437" s="209"/>
      <c r="AB437" s="209"/>
      <c r="AC437" s="209"/>
      <c r="AD437" s="209"/>
      <c r="AE437" s="209"/>
      <c r="AF437" s="147"/>
      <c r="AG437" s="147"/>
      <c r="AH437" s="147"/>
      <c r="AI437" s="147"/>
      <c r="AJ437" s="147"/>
      <c r="AK437" s="147"/>
      <c r="AL437" s="147"/>
      <c r="AM437" s="147"/>
      <c r="AN437" s="147"/>
      <c r="AO437" s="147"/>
      <c r="AP437" s="147"/>
      <c r="AQ437" s="147"/>
      <c r="AR437" s="147"/>
      <c r="AS437" s="147"/>
      <c r="AT437" s="147"/>
    </row>
    <row r="438" spans="1:46" s="162" customFormat="1" x14ac:dyDescent="0.15">
      <c r="A438" s="276"/>
      <c r="B438" s="277"/>
      <c r="C438" s="278"/>
      <c r="D438" s="279"/>
      <c r="E438" s="279"/>
      <c r="F438" s="279"/>
      <c r="G438" s="279"/>
      <c r="H438" s="209"/>
      <c r="I438" s="209"/>
      <c r="J438" s="209"/>
      <c r="K438" s="209"/>
      <c r="L438" s="209"/>
      <c r="M438" s="209"/>
      <c r="N438" s="209"/>
      <c r="O438" s="209"/>
      <c r="P438" s="209"/>
      <c r="Q438" s="209"/>
      <c r="R438" s="209"/>
      <c r="S438" s="209"/>
      <c r="T438" s="209"/>
      <c r="U438" s="209"/>
      <c r="V438" s="209"/>
      <c r="W438" s="209"/>
      <c r="X438" s="209"/>
      <c r="Y438" s="209"/>
      <c r="Z438" s="209"/>
      <c r="AA438" s="209"/>
      <c r="AB438" s="209"/>
      <c r="AC438" s="209"/>
      <c r="AD438" s="209"/>
      <c r="AE438" s="209"/>
      <c r="AF438" s="147"/>
      <c r="AG438" s="147"/>
      <c r="AH438" s="147"/>
      <c r="AI438" s="147"/>
      <c r="AJ438" s="147"/>
      <c r="AK438" s="147"/>
      <c r="AL438" s="147"/>
      <c r="AM438" s="147"/>
      <c r="AN438" s="147"/>
      <c r="AO438" s="147"/>
      <c r="AP438" s="147"/>
      <c r="AQ438" s="147"/>
      <c r="AR438" s="147"/>
      <c r="AS438" s="147"/>
      <c r="AT438" s="147"/>
    </row>
    <row r="439" spans="1:46" s="162" customFormat="1" x14ac:dyDescent="0.15">
      <c r="A439" s="276"/>
      <c r="B439" s="277"/>
      <c r="C439" s="278"/>
      <c r="D439" s="279"/>
      <c r="E439" s="279"/>
      <c r="F439" s="279"/>
      <c r="G439" s="279"/>
      <c r="H439" s="209"/>
      <c r="I439" s="209"/>
      <c r="J439" s="209"/>
      <c r="K439" s="209"/>
      <c r="L439" s="209"/>
      <c r="M439" s="209"/>
      <c r="N439" s="209"/>
      <c r="O439" s="209"/>
      <c r="P439" s="209"/>
      <c r="Q439" s="209"/>
      <c r="R439" s="209"/>
      <c r="S439" s="209"/>
      <c r="T439" s="209"/>
      <c r="U439" s="209"/>
      <c r="V439" s="209"/>
      <c r="W439" s="209"/>
      <c r="X439" s="209"/>
      <c r="Y439" s="209"/>
      <c r="Z439" s="209"/>
      <c r="AA439" s="209"/>
      <c r="AB439" s="209"/>
      <c r="AC439" s="209"/>
      <c r="AD439" s="209"/>
      <c r="AE439" s="209"/>
      <c r="AF439" s="147"/>
      <c r="AG439" s="147"/>
      <c r="AH439" s="147"/>
      <c r="AI439" s="147"/>
      <c r="AJ439" s="147"/>
      <c r="AK439" s="147"/>
      <c r="AL439" s="147"/>
      <c r="AM439" s="147"/>
      <c r="AN439" s="147"/>
      <c r="AO439" s="147"/>
      <c r="AP439" s="147"/>
      <c r="AQ439" s="147"/>
      <c r="AR439" s="147"/>
      <c r="AS439" s="147"/>
      <c r="AT439" s="147"/>
    </row>
    <row r="440" spans="1:46" s="162" customFormat="1" x14ac:dyDescent="0.15">
      <c r="A440" s="276"/>
      <c r="B440" s="277"/>
      <c r="C440" s="278"/>
      <c r="D440" s="279"/>
      <c r="E440" s="279"/>
      <c r="F440" s="279"/>
      <c r="G440" s="279"/>
      <c r="H440" s="209"/>
      <c r="I440" s="209"/>
      <c r="J440" s="209"/>
      <c r="K440" s="209"/>
      <c r="L440" s="209"/>
      <c r="M440" s="209"/>
      <c r="N440" s="209"/>
      <c r="O440" s="209"/>
      <c r="P440" s="209"/>
      <c r="Q440" s="209"/>
      <c r="R440" s="209"/>
      <c r="S440" s="209"/>
      <c r="T440" s="209"/>
      <c r="U440" s="209"/>
      <c r="V440" s="209"/>
      <c r="W440" s="209"/>
      <c r="X440" s="209"/>
      <c r="Y440" s="209"/>
      <c r="Z440" s="209"/>
      <c r="AA440" s="209"/>
      <c r="AB440" s="209"/>
      <c r="AC440" s="209"/>
      <c r="AD440" s="209"/>
      <c r="AE440" s="209"/>
      <c r="AF440" s="147"/>
      <c r="AG440" s="147"/>
      <c r="AH440" s="147"/>
      <c r="AI440" s="147"/>
      <c r="AJ440" s="147"/>
      <c r="AK440" s="147"/>
      <c r="AL440" s="147"/>
      <c r="AM440" s="147"/>
      <c r="AN440" s="147"/>
      <c r="AO440" s="147"/>
      <c r="AP440" s="147"/>
      <c r="AQ440" s="147"/>
      <c r="AR440" s="147"/>
      <c r="AS440" s="147"/>
      <c r="AT440" s="147"/>
    </row>
    <row r="441" spans="1:46" s="162" customFormat="1" x14ac:dyDescent="0.15">
      <c r="A441" s="276"/>
      <c r="B441" s="277"/>
      <c r="C441" s="278"/>
      <c r="D441" s="279"/>
      <c r="E441" s="279"/>
      <c r="F441" s="279"/>
      <c r="G441" s="279"/>
      <c r="H441" s="209"/>
      <c r="I441" s="209"/>
      <c r="J441" s="209"/>
      <c r="K441" s="209"/>
      <c r="L441" s="209"/>
      <c r="M441" s="209"/>
      <c r="N441" s="209"/>
      <c r="O441" s="209"/>
      <c r="P441" s="209"/>
      <c r="Q441" s="209"/>
      <c r="R441" s="209"/>
      <c r="S441" s="209"/>
      <c r="T441" s="209"/>
      <c r="U441" s="209"/>
      <c r="V441" s="209"/>
      <c r="W441" s="209"/>
      <c r="X441" s="209"/>
      <c r="Y441" s="209"/>
      <c r="Z441" s="209"/>
      <c r="AA441" s="209"/>
      <c r="AB441" s="209"/>
      <c r="AC441" s="209"/>
      <c r="AD441" s="209"/>
      <c r="AE441" s="209"/>
      <c r="AF441" s="147"/>
      <c r="AG441" s="147"/>
      <c r="AH441" s="147"/>
      <c r="AI441" s="147"/>
      <c r="AJ441" s="147"/>
      <c r="AK441" s="147"/>
      <c r="AL441" s="147"/>
      <c r="AM441" s="147"/>
      <c r="AN441" s="147"/>
      <c r="AO441" s="147"/>
      <c r="AP441" s="147"/>
      <c r="AQ441" s="147"/>
      <c r="AR441" s="147"/>
      <c r="AS441" s="147"/>
      <c r="AT441" s="147"/>
    </row>
    <row r="442" spans="1:46" s="162" customFormat="1" x14ac:dyDescent="0.15">
      <c r="A442" s="276"/>
      <c r="B442" s="277"/>
      <c r="C442" s="278"/>
      <c r="D442" s="279"/>
      <c r="E442" s="279"/>
      <c r="F442" s="279"/>
      <c r="G442" s="279"/>
      <c r="H442" s="209"/>
      <c r="I442" s="209"/>
      <c r="J442" s="209"/>
      <c r="K442" s="209"/>
      <c r="L442" s="209"/>
      <c r="M442" s="209"/>
      <c r="N442" s="209"/>
      <c r="O442" s="209"/>
      <c r="P442" s="209"/>
      <c r="Q442" s="209"/>
      <c r="R442" s="209"/>
      <c r="S442" s="209"/>
      <c r="T442" s="209"/>
      <c r="U442" s="209"/>
      <c r="V442" s="209"/>
      <c r="W442" s="209"/>
      <c r="X442" s="209"/>
      <c r="Y442" s="209"/>
      <c r="Z442" s="209"/>
      <c r="AA442" s="209"/>
      <c r="AB442" s="209"/>
      <c r="AC442" s="209"/>
      <c r="AD442" s="209"/>
      <c r="AE442" s="209"/>
      <c r="AF442" s="147"/>
      <c r="AG442" s="147"/>
      <c r="AH442" s="147"/>
      <c r="AI442" s="147"/>
      <c r="AJ442" s="147"/>
      <c r="AK442" s="147"/>
      <c r="AL442" s="147"/>
      <c r="AM442" s="147"/>
      <c r="AN442" s="147"/>
      <c r="AO442" s="147"/>
      <c r="AP442" s="147"/>
      <c r="AQ442" s="147"/>
      <c r="AR442" s="147"/>
      <c r="AS442" s="147"/>
      <c r="AT442" s="147"/>
    </row>
    <row r="443" spans="1:46" s="162" customFormat="1" x14ac:dyDescent="0.15">
      <c r="A443" s="276"/>
      <c r="B443" s="277"/>
      <c r="C443" s="278"/>
      <c r="D443" s="279"/>
      <c r="E443" s="279"/>
      <c r="F443" s="279"/>
      <c r="G443" s="279"/>
      <c r="H443" s="209"/>
      <c r="I443" s="209"/>
      <c r="J443" s="209"/>
      <c r="K443" s="209"/>
      <c r="L443" s="209"/>
      <c r="M443" s="209"/>
      <c r="N443" s="209"/>
      <c r="O443" s="209"/>
      <c r="P443" s="209"/>
      <c r="Q443" s="209"/>
      <c r="R443" s="209"/>
      <c r="S443" s="209"/>
      <c r="T443" s="209"/>
      <c r="U443" s="209"/>
      <c r="V443" s="209"/>
      <c r="W443" s="209"/>
      <c r="X443" s="209"/>
      <c r="Y443" s="209"/>
      <c r="Z443" s="209"/>
      <c r="AA443" s="209"/>
      <c r="AB443" s="209"/>
      <c r="AC443" s="209"/>
      <c r="AD443" s="209"/>
      <c r="AE443" s="209"/>
      <c r="AF443" s="147"/>
      <c r="AG443" s="147"/>
      <c r="AH443" s="147"/>
      <c r="AI443" s="147"/>
      <c r="AJ443" s="147"/>
      <c r="AK443" s="147"/>
      <c r="AL443" s="147"/>
      <c r="AM443" s="147"/>
      <c r="AN443" s="147"/>
      <c r="AO443" s="147"/>
      <c r="AP443" s="147"/>
      <c r="AQ443" s="147"/>
      <c r="AR443" s="147"/>
      <c r="AS443" s="147"/>
      <c r="AT443" s="147"/>
    </row>
    <row r="444" spans="1:46" s="162" customFormat="1" x14ac:dyDescent="0.15">
      <c r="A444" s="276"/>
      <c r="B444" s="277"/>
      <c r="C444" s="278"/>
      <c r="D444" s="279"/>
      <c r="E444" s="279"/>
      <c r="F444" s="279"/>
      <c r="G444" s="279"/>
      <c r="H444" s="209"/>
      <c r="I444" s="209"/>
      <c r="J444" s="209"/>
      <c r="K444" s="209"/>
      <c r="L444" s="209"/>
      <c r="M444" s="209"/>
      <c r="N444" s="209"/>
      <c r="O444" s="209"/>
      <c r="P444" s="209"/>
      <c r="Q444" s="209"/>
      <c r="R444" s="209"/>
      <c r="S444" s="209"/>
      <c r="T444" s="209"/>
      <c r="U444" s="209"/>
      <c r="V444" s="209"/>
      <c r="W444" s="209"/>
      <c r="X444" s="209"/>
      <c r="Y444" s="209"/>
      <c r="Z444" s="209"/>
      <c r="AA444" s="209"/>
      <c r="AB444" s="209"/>
      <c r="AC444" s="209"/>
      <c r="AD444" s="209"/>
      <c r="AE444" s="209"/>
      <c r="AF444" s="147"/>
      <c r="AG444" s="147"/>
      <c r="AH444" s="147"/>
      <c r="AI444" s="147"/>
      <c r="AJ444" s="147"/>
      <c r="AK444" s="147"/>
      <c r="AL444" s="147"/>
      <c r="AM444" s="147"/>
      <c r="AN444" s="147"/>
      <c r="AO444" s="147"/>
      <c r="AP444" s="147"/>
      <c r="AQ444" s="147"/>
      <c r="AR444" s="147"/>
      <c r="AS444" s="147"/>
      <c r="AT444" s="147"/>
    </row>
    <row r="445" spans="1:46" s="162" customFormat="1" x14ac:dyDescent="0.15">
      <c r="A445" s="276"/>
      <c r="B445" s="277"/>
      <c r="C445" s="278"/>
      <c r="D445" s="279"/>
      <c r="E445" s="279"/>
      <c r="F445" s="279"/>
      <c r="G445" s="279"/>
      <c r="H445" s="209"/>
      <c r="I445" s="209"/>
      <c r="J445" s="209"/>
      <c r="K445" s="209"/>
      <c r="L445" s="209"/>
      <c r="M445" s="209"/>
      <c r="N445" s="209"/>
      <c r="O445" s="209"/>
      <c r="P445" s="209"/>
      <c r="Q445" s="209"/>
      <c r="R445" s="209"/>
      <c r="S445" s="209"/>
      <c r="T445" s="209"/>
      <c r="U445" s="209"/>
      <c r="V445" s="209"/>
      <c r="W445" s="209"/>
      <c r="X445" s="209"/>
      <c r="Y445" s="209"/>
      <c r="Z445" s="209"/>
      <c r="AA445" s="209"/>
      <c r="AB445" s="209"/>
      <c r="AC445" s="209"/>
      <c r="AD445" s="209"/>
      <c r="AE445" s="209"/>
      <c r="AF445" s="147"/>
      <c r="AG445" s="147"/>
      <c r="AH445" s="147"/>
      <c r="AI445" s="147"/>
      <c r="AJ445" s="147"/>
      <c r="AK445" s="147"/>
      <c r="AL445" s="147"/>
      <c r="AM445" s="147"/>
      <c r="AN445" s="147"/>
      <c r="AO445" s="147"/>
      <c r="AP445" s="147"/>
      <c r="AQ445" s="147"/>
      <c r="AR445" s="147"/>
      <c r="AS445" s="147"/>
      <c r="AT445" s="147"/>
    </row>
    <row r="446" spans="1:46" s="162" customFormat="1" x14ac:dyDescent="0.15">
      <c r="A446" s="276"/>
      <c r="B446" s="277"/>
      <c r="C446" s="278"/>
      <c r="D446" s="279"/>
      <c r="E446" s="279"/>
      <c r="F446" s="279"/>
      <c r="G446" s="279"/>
      <c r="H446" s="209"/>
      <c r="I446" s="209"/>
      <c r="J446" s="209"/>
      <c r="K446" s="209"/>
      <c r="L446" s="209"/>
      <c r="M446" s="209"/>
      <c r="N446" s="209"/>
      <c r="O446" s="209"/>
      <c r="P446" s="209"/>
      <c r="Q446" s="209"/>
      <c r="R446" s="209"/>
      <c r="S446" s="209"/>
      <c r="T446" s="209"/>
      <c r="U446" s="209"/>
      <c r="V446" s="209"/>
      <c r="W446" s="209"/>
      <c r="X446" s="209"/>
      <c r="Y446" s="209"/>
      <c r="Z446" s="209"/>
      <c r="AA446" s="209"/>
      <c r="AB446" s="209"/>
      <c r="AC446" s="209"/>
      <c r="AD446" s="209"/>
      <c r="AE446" s="209"/>
      <c r="AF446" s="147"/>
      <c r="AG446" s="147"/>
      <c r="AH446" s="147"/>
      <c r="AI446" s="147"/>
      <c r="AJ446" s="147"/>
      <c r="AK446" s="147"/>
      <c r="AL446" s="147"/>
      <c r="AM446" s="147"/>
      <c r="AN446" s="147"/>
      <c r="AO446" s="147"/>
      <c r="AP446" s="147"/>
      <c r="AQ446" s="147"/>
      <c r="AR446" s="147"/>
      <c r="AS446" s="147"/>
      <c r="AT446" s="147"/>
    </row>
    <row r="447" spans="1:46" s="162" customFormat="1" x14ac:dyDescent="0.15">
      <c r="A447" s="276"/>
      <c r="B447" s="277"/>
      <c r="C447" s="278"/>
      <c r="D447" s="279"/>
      <c r="E447" s="279"/>
      <c r="F447" s="279"/>
      <c r="G447" s="279"/>
      <c r="H447" s="209"/>
      <c r="I447" s="209"/>
      <c r="J447" s="209"/>
      <c r="K447" s="209"/>
      <c r="L447" s="209"/>
      <c r="M447" s="209"/>
      <c r="N447" s="209"/>
      <c r="O447" s="209"/>
      <c r="P447" s="209"/>
      <c r="Q447" s="209"/>
      <c r="R447" s="209"/>
      <c r="S447" s="209"/>
      <c r="T447" s="209"/>
      <c r="U447" s="209"/>
      <c r="V447" s="209"/>
      <c r="W447" s="209"/>
      <c r="X447" s="209"/>
      <c r="Y447" s="209"/>
      <c r="Z447" s="209"/>
      <c r="AA447" s="209"/>
      <c r="AB447" s="209"/>
      <c r="AC447" s="209"/>
      <c r="AD447" s="209"/>
      <c r="AE447" s="209"/>
      <c r="AF447" s="147"/>
      <c r="AG447" s="147"/>
      <c r="AH447" s="147"/>
      <c r="AI447" s="147"/>
      <c r="AJ447" s="147"/>
      <c r="AK447" s="147"/>
      <c r="AL447" s="147"/>
      <c r="AM447" s="147"/>
      <c r="AN447" s="147"/>
      <c r="AO447" s="147"/>
      <c r="AP447" s="147"/>
      <c r="AQ447" s="147"/>
      <c r="AR447" s="147"/>
      <c r="AS447" s="147"/>
      <c r="AT447" s="147"/>
    </row>
    <row r="448" spans="1:46" s="162" customFormat="1" x14ac:dyDescent="0.15">
      <c r="A448" s="276"/>
      <c r="B448" s="277"/>
      <c r="C448" s="278"/>
      <c r="D448" s="279"/>
      <c r="E448" s="279"/>
      <c r="F448" s="279"/>
      <c r="G448" s="279"/>
      <c r="H448" s="209"/>
      <c r="I448" s="209"/>
      <c r="J448" s="209"/>
      <c r="K448" s="209"/>
      <c r="L448" s="209"/>
      <c r="M448" s="209"/>
      <c r="N448" s="209"/>
      <c r="O448" s="209"/>
      <c r="P448" s="209"/>
      <c r="Q448" s="209"/>
      <c r="R448" s="209"/>
      <c r="S448" s="209"/>
      <c r="T448" s="209"/>
      <c r="U448" s="209"/>
      <c r="V448" s="209"/>
      <c r="W448" s="209"/>
      <c r="X448" s="209"/>
      <c r="Y448" s="209"/>
      <c r="Z448" s="209"/>
      <c r="AA448" s="209"/>
      <c r="AB448" s="209"/>
      <c r="AC448" s="209"/>
      <c r="AD448" s="209"/>
      <c r="AE448" s="209"/>
      <c r="AF448" s="147"/>
      <c r="AG448" s="147"/>
      <c r="AH448" s="147"/>
      <c r="AI448" s="147"/>
      <c r="AJ448" s="147"/>
      <c r="AK448" s="147"/>
      <c r="AL448" s="147"/>
      <c r="AM448" s="147"/>
      <c r="AN448" s="147"/>
      <c r="AO448" s="147"/>
      <c r="AP448" s="147"/>
      <c r="AQ448" s="147"/>
      <c r="AR448" s="147"/>
      <c r="AS448" s="147"/>
      <c r="AT448" s="147"/>
    </row>
    <row r="449" spans="1:46" s="162" customFormat="1" x14ac:dyDescent="0.15">
      <c r="A449" s="276"/>
      <c r="B449" s="277"/>
      <c r="C449" s="278"/>
      <c r="D449" s="279"/>
      <c r="E449" s="279"/>
      <c r="F449" s="279"/>
      <c r="G449" s="279"/>
      <c r="H449" s="209"/>
      <c r="I449" s="209"/>
      <c r="J449" s="209"/>
      <c r="K449" s="209"/>
      <c r="L449" s="209"/>
      <c r="M449" s="209"/>
      <c r="N449" s="209"/>
      <c r="O449" s="209"/>
      <c r="P449" s="209"/>
      <c r="Q449" s="209"/>
      <c r="R449" s="209"/>
      <c r="S449" s="209"/>
      <c r="T449" s="209"/>
      <c r="U449" s="209"/>
      <c r="V449" s="209"/>
      <c r="W449" s="209"/>
      <c r="X449" s="209"/>
      <c r="Y449" s="209"/>
      <c r="Z449" s="209"/>
      <c r="AA449" s="209"/>
      <c r="AB449" s="209"/>
      <c r="AC449" s="209"/>
      <c r="AD449" s="209"/>
      <c r="AE449" s="209"/>
      <c r="AF449" s="147"/>
      <c r="AG449" s="147"/>
      <c r="AH449" s="147"/>
      <c r="AI449" s="147"/>
      <c r="AJ449" s="147"/>
      <c r="AK449" s="147"/>
      <c r="AL449" s="147"/>
      <c r="AM449" s="147"/>
      <c r="AN449" s="147"/>
      <c r="AO449" s="147"/>
      <c r="AP449" s="147"/>
      <c r="AQ449" s="147"/>
      <c r="AR449" s="147"/>
      <c r="AS449" s="147"/>
      <c r="AT449" s="147"/>
    </row>
    <row r="450" spans="1:46" s="162" customFormat="1" x14ac:dyDescent="0.15">
      <c r="A450" s="276"/>
      <c r="B450" s="277"/>
      <c r="C450" s="278"/>
      <c r="D450" s="279"/>
      <c r="E450" s="279"/>
      <c r="F450" s="279"/>
      <c r="G450" s="279"/>
      <c r="H450" s="209"/>
      <c r="I450" s="209"/>
      <c r="J450" s="209"/>
      <c r="K450" s="209"/>
      <c r="L450" s="209"/>
      <c r="M450" s="209"/>
      <c r="N450" s="209"/>
      <c r="O450" s="209"/>
      <c r="P450" s="209"/>
      <c r="Q450" s="209"/>
      <c r="R450" s="209"/>
      <c r="S450" s="209"/>
      <c r="T450" s="209"/>
      <c r="U450" s="209"/>
      <c r="V450" s="209"/>
      <c r="W450" s="209"/>
      <c r="X450" s="209"/>
      <c r="Y450" s="209"/>
      <c r="Z450" s="209"/>
      <c r="AA450" s="209"/>
      <c r="AB450" s="209"/>
      <c r="AC450" s="209"/>
      <c r="AD450" s="209"/>
      <c r="AE450" s="209"/>
      <c r="AF450" s="147"/>
      <c r="AG450" s="147"/>
      <c r="AH450" s="147"/>
      <c r="AI450" s="147"/>
      <c r="AJ450" s="147"/>
      <c r="AK450" s="147"/>
      <c r="AL450" s="147"/>
      <c r="AM450" s="147"/>
      <c r="AN450" s="147"/>
      <c r="AO450" s="147"/>
      <c r="AP450" s="147"/>
      <c r="AQ450" s="147"/>
      <c r="AR450" s="147"/>
      <c r="AS450" s="147"/>
      <c r="AT450" s="147"/>
    </row>
    <row r="451" spans="1:46" s="162" customFormat="1" x14ac:dyDescent="0.15">
      <c r="A451" s="276"/>
      <c r="B451" s="277"/>
      <c r="C451" s="278"/>
      <c r="D451" s="279"/>
      <c r="E451" s="279"/>
      <c r="F451" s="279"/>
      <c r="G451" s="279"/>
      <c r="H451" s="209"/>
      <c r="I451" s="209"/>
      <c r="J451" s="209"/>
      <c r="K451" s="209"/>
      <c r="L451" s="209"/>
      <c r="M451" s="209"/>
      <c r="N451" s="209"/>
      <c r="O451" s="209"/>
      <c r="P451" s="209"/>
      <c r="Q451" s="209"/>
      <c r="R451" s="209"/>
      <c r="S451" s="209"/>
      <c r="T451" s="209"/>
      <c r="U451" s="209"/>
      <c r="V451" s="209"/>
      <c r="W451" s="209"/>
      <c r="X451" s="209"/>
      <c r="Y451" s="209"/>
      <c r="Z451" s="209"/>
      <c r="AA451" s="209"/>
      <c r="AB451" s="209"/>
      <c r="AC451" s="209"/>
      <c r="AD451" s="209"/>
      <c r="AE451" s="209"/>
      <c r="AF451" s="147"/>
      <c r="AG451" s="147"/>
      <c r="AH451" s="147"/>
      <c r="AI451" s="147"/>
      <c r="AJ451" s="147"/>
      <c r="AK451" s="147"/>
      <c r="AL451" s="147"/>
      <c r="AM451" s="147"/>
      <c r="AN451" s="147"/>
      <c r="AO451" s="147"/>
      <c r="AP451" s="147"/>
      <c r="AQ451" s="147"/>
      <c r="AR451" s="147"/>
      <c r="AS451" s="147"/>
      <c r="AT451" s="147"/>
    </row>
    <row r="452" spans="1:46" s="162" customFormat="1" x14ac:dyDescent="0.15">
      <c r="A452" s="276"/>
      <c r="B452" s="277"/>
      <c r="C452" s="278"/>
      <c r="D452" s="279"/>
      <c r="E452" s="279"/>
      <c r="F452" s="279"/>
      <c r="G452" s="279"/>
      <c r="H452" s="209"/>
      <c r="I452" s="209"/>
      <c r="J452" s="209"/>
      <c r="K452" s="209"/>
      <c r="L452" s="209"/>
      <c r="M452" s="209"/>
      <c r="N452" s="209"/>
      <c r="O452" s="209"/>
      <c r="P452" s="209"/>
      <c r="Q452" s="209"/>
      <c r="R452" s="209"/>
      <c r="S452" s="209"/>
      <c r="T452" s="209"/>
      <c r="U452" s="209"/>
      <c r="V452" s="209"/>
      <c r="W452" s="209"/>
      <c r="X452" s="209"/>
      <c r="Y452" s="209"/>
      <c r="Z452" s="209"/>
      <c r="AA452" s="209"/>
      <c r="AB452" s="209"/>
      <c r="AC452" s="209"/>
      <c r="AD452" s="209"/>
      <c r="AE452" s="209"/>
      <c r="AF452" s="147"/>
      <c r="AG452" s="147"/>
      <c r="AH452" s="147"/>
      <c r="AI452" s="147"/>
      <c r="AJ452" s="147"/>
      <c r="AK452" s="147"/>
      <c r="AL452" s="147"/>
      <c r="AM452" s="147"/>
      <c r="AN452" s="147"/>
      <c r="AO452" s="147"/>
      <c r="AP452" s="147"/>
      <c r="AQ452" s="147"/>
      <c r="AR452" s="147"/>
      <c r="AS452" s="147"/>
      <c r="AT452" s="147"/>
    </row>
    <row r="453" spans="1:46" s="162" customFormat="1" x14ac:dyDescent="0.15">
      <c r="A453" s="276"/>
      <c r="B453" s="277"/>
      <c r="C453" s="278"/>
      <c r="D453" s="279"/>
      <c r="E453" s="279"/>
      <c r="F453" s="279"/>
      <c r="G453" s="279"/>
      <c r="H453" s="209"/>
      <c r="I453" s="209"/>
      <c r="J453" s="209"/>
      <c r="K453" s="209"/>
      <c r="L453" s="209"/>
      <c r="M453" s="209"/>
      <c r="N453" s="209"/>
      <c r="O453" s="209"/>
      <c r="P453" s="209"/>
      <c r="Q453" s="209"/>
      <c r="R453" s="209"/>
      <c r="S453" s="209"/>
      <c r="T453" s="209"/>
      <c r="U453" s="209"/>
      <c r="V453" s="209"/>
      <c r="W453" s="209"/>
      <c r="X453" s="209"/>
      <c r="Y453" s="209"/>
      <c r="Z453" s="209"/>
      <c r="AA453" s="209"/>
      <c r="AB453" s="209"/>
      <c r="AC453" s="209"/>
      <c r="AD453" s="209"/>
      <c r="AE453" s="209"/>
      <c r="AF453" s="147"/>
      <c r="AG453" s="147"/>
      <c r="AH453" s="147"/>
      <c r="AI453" s="147"/>
      <c r="AJ453" s="147"/>
      <c r="AK453" s="147"/>
      <c r="AL453" s="147"/>
      <c r="AM453" s="147"/>
      <c r="AN453" s="147"/>
      <c r="AO453" s="147"/>
      <c r="AP453" s="147"/>
      <c r="AQ453" s="147"/>
      <c r="AR453" s="147"/>
      <c r="AS453" s="147"/>
      <c r="AT453" s="147"/>
    </row>
    <row r="454" spans="1:46" s="162" customFormat="1" x14ac:dyDescent="0.15">
      <c r="A454" s="276"/>
      <c r="B454" s="277"/>
      <c r="C454" s="278"/>
      <c r="D454" s="279"/>
      <c r="E454" s="279"/>
      <c r="F454" s="279"/>
      <c r="G454" s="279"/>
      <c r="H454" s="209"/>
      <c r="I454" s="209"/>
      <c r="J454" s="209"/>
      <c r="K454" s="209"/>
      <c r="L454" s="209"/>
      <c r="M454" s="209"/>
      <c r="N454" s="209"/>
      <c r="O454" s="209"/>
      <c r="P454" s="209"/>
      <c r="Q454" s="209"/>
      <c r="R454" s="209"/>
      <c r="S454" s="209"/>
      <c r="T454" s="209"/>
      <c r="U454" s="209"/>
      <c r="V454" s="209"/>
      <c r="W454" s="209"/>
      <c r="X454" s="209"/>
      <c r="Y454" s="209"/>
      <c r="Z454" s="209"/>
      <c r="AA454" s="209"/>
      <c r="AB454" s="209"/>
      <c r="AC454" s="209"/>
      <c r="AD454" s="209"/>
      <c r="AE454" s="209"/>
      <c r="AF454" s="147"/>
      <c r="AG454" s="147"/>
      <c r="AH454" s="147"/>
      <c r="AI454" s="147"/>
      <c r="AJ454" s="147"/>
      <c r="AK454" s="147"/>
      <c r="AL454" s="147"/>
      <c r="AM454" s="147"/>
      <c r="AN454" s="147"/>
      <c r="AO454" s="147"/>
      <c r="AP454" s="147"/>
      <c r="AQ454" s="147"/>
      <c r="AR454" s="147"/>
      <c r="AS454" s="147"/>
      <c r="AT454" s="147"/>
    </row>
    <row r="455" spans="1:46" s="162" customFormat="1" x14ac:dyDescent="0.15">
      <c r="A455" s="276"/>
      <c r="B455" s="277"/>
      <c r="C455" s="278"/>
      <c r="D455" s="279"/>
      <c r="E455" s="279"/>
      <c r="F455" s="279"/>
      <c r="G455" s="279"/>
      <c r="H455" s="209"/>
      <c r="I455" s="209"/>
      <c r="J455" s="209"/>
      <c r="K455" s="209"/>
      <c r="L455" s="209"/>
      <c r="M455" s="209"/>
      <c r="N455" s="209"/>
      <c r="O455" s="209"/>
      <c r="P455" s="209"/>
      <c r="Q455" s="209"/>
      <c r="R455" s="209"/>
      <c r="S455" s="209"/>
      <c r="T455" s="209"/>
      <c r="U455" s="209"/>
      <c r="V455" s="209"/>
      <c r="W455" s="209"/>
      <c r="X455" s="209"/>
      <c r="Y455" s="209"/>
      <c r="Z455" s="209"/>
      <c r="AA455" s="209"/>
      <c r="AB455" s="209"/>
      <c r="AC455" s="209"/>
      <c r="AD455" s="209"/>
      <c r="AE455" s="209"/>
      <c r="AF455" s="147"/>
      <c r="AG455" s="147"/>
      <c r="AH455" s="147"/>
      <c r="AI455" s="147"/>
      <c r="AJ455" s="147"/>
      <c r="AK455" s="147"/>
      <c r="AL455" s="147"/>
      <c r="AM455" s="147"/>
      <c r="AN455" s="147"/>
      <c r="AO455" s="147"/>
      <c r="AP455" s="147"/>
      <c r="AQ455" s="147"/>
      <c r="AR455" s="147"/>
      <c r="AS455" s="147"/>
      <c r="AT455" s="147"/>
    </row>
    <row r="456" spans="1:46" s="162" customFormat="1" x14ac:dyDescent="0.15">
      <c r="A456" s="276"/>
      <c r="B456" s="277"/>
      <c r="C456" s="278"/>
      <c r="D456" s="279"/>
      <c r="E456" s="279"/>
      <c r="F456" s="279"/>
      <c r="G456" s="279"/>
      <c r="H456" s="209"/>
      <c r="I456" s="209"/>
      <c r="J456" s="209"/>
      <c r="K456" s="209"/>
      <c r="L456" s="209"/>
      <c r="M456" s="209"/>
      <c r="N456" s="209"/>
      <c r="O456" s="209"/>
      <c r="P456" s="209"/>
      <c r="Q456" s="209"/>
      <c r="R456" s="209"/>
      <c r="S456" s="209"/>
      <c r="T456" s="209"/>
      <c r="U456" s="209"/>
      <c r="V456" s="209"/>
      <c r="W456" s="209"/>
      <c r="X456" s="209"/>
      <c r="Y456" s="209"/>
      <c r="Z456" s="209"/>
      <c r="AA456" s="209"/>
      <c r="AB456" s="209"/>
      <c r="AC456" s="209"/>
      <c r="AD456" s="209"/>
      <c r="AE456" s="209"/>
      <c r="AF456" s="147"/>
      <c r="AG456" s="147"/>
      <c r="AH456" s="147"/>
      <c r="AI456" s="147"/>
      <c r="AJ456" s="147"/>
      <c r="AK456" s="147"/>
      <c r="AL456" s="147"/>
      <c r="AM456" s="147"/>
      <c r="AN456" s="147"/>
      <c r="AO456" s="147"/>
      <c r="AP456" s="147"/>
      <c r="AQ456" s="147"/>
      <c r="AR456" s="147"/>
      <c r="AS456" s="147"/>
      <c r="AT456" s="147"/>
    </row>
    <row r="457" spans="1:46" s="162" customFormat="1" x14ac:dyDescent="0.15">
      <c r="A457" s="276"/>
      <c r="B457" s="277"/>
      <c r="C457" s="278"/>
      <c r="D457" s="279"/>
      <c r="E457" s="279"/>
      <c r="F457" s="279"/>
      <c r="G457" s="279"/>
      <c r="H457" s="209"/>
      <c r="I457" s="209"/>
      <c r="J457" s="209"/>
      <c r="K457" s="209"/>
      <c r="L457" s="209"/>
      <c r="M457" s="209"/>
      <c r="N457" s="209"/>
      <c r="O457" s="209"/>
      <c r="P457" s="209"/>
      <c r="Q457" s="209"/>
      <c r="R457" s="209"/>
      <c r="S457" s="209"/>
      <c r="T457" s="209"/>
      <c r="U457" s="209"/>
      <c r="V457" s="209"/>
      <c r="W457" s="209"/>
      <c r="X457" s="209"/>
      <c r="Y457" s="209"/>
      <c r="Z457" s="209"/>
      <c r="AA457" s="209"/>
      <c r="AB457" s="209"/>
      <c r="AC457" s="209"/>
      <c r="AD457" s="209"/>
      <c r="AE457" s="209"/>
      <c r="AF457" s="147"/>
      <c r="AG457" s="147"/>
      <c r="AH457" s="147"/>
      <c r="AI457" s="147"/>
      <c r="AJ457" s="147"/>
      <c r="AK457" s="147"/>
      <c r="AL457" s="147"/>
      <c r="AM457" s="147"/>
      <c r="AN457" s="147"/>
      <c r="AO457" s="147"/>
      <c r="AP457" s="147"/>
      <c r="AQ457" s="147"/>
      <c r="AR457" s="147"/>
      <c r="AS457" s="147"/>
      <c r="AT457" s="147"/>
    </row>
    <row r="458" spans="1:46" s="162" customFormat="1" x14ac:dyDescent="0.15">
      <c r="A458" s="276"/>
      <c r="B458" s="277"/>
      <c r="C458" s="278"/>
      <c r="D458" s="279"/>
      <c r="E458" s="279"/>
      <c r="F458" s="279"/>
      <c r="G458" s="279"/>
      <c r="H458" s="209"/>
      <c r="I458" s="209"/>
      <c r="J458" s="209"/>
      <c r="K458" s="209"/>
      <c r="L458" s="209"/>
      <c r="M458" s="209"/>
      <c r="N458" s="209"/>
      <c r="O458" s="209"/>
      <c r="P458" s="209"/>
      <c r="Q458" s="209"/>
      <c r="R458" s="209"/>
      <c r="S458" s="209"/>
      <c r="T458" s="209"/>
      <c r="U458" s="209"/>
      <c r="V458" s="209"/>
      <c r="W458" s="209"/>
      <c r="X458" s="209"/>
      <c r="Y458" s="209"/>
      <c r="Z458" s="209"/>
      <c r="AA458" s="209"/>
      <c r="AB458" s="209"/>
      <c r="AC458" s="209"/>
      <c r="AD458" s="209"/>
      <c r="AE458" s="209"/>
      <c r="AF458" s="147"/>
      <c r="AG458" s="147"/>
      <c r="AH458" s="147"/>
      <c r="AI458" s="147"/>
      <c r="AJ458" s="147"/>
      <c r="AK458" s="147"/>
      <c r="AL458" s="147"/>
      <c r="AM458" s="147"/>
      <c r="AN458" s="147"/>
      <c r="AO458" s="147"/>
      <c r="AP458" s="147"/>
      <c r="AQ458" s="147"/>
      <c r="AR458" s="147"/>
      <c r="AS458" s="147"/>
      <c r="AT458" s="147"/>
    </row>
    <row r="459" spans="1:46" s="162" customFormat="1" x14ac:dyDescent="0.15">
      <c r="A459" s="276"/>
      <c r="B459" s="277"/>
      <c r="C459" s="278"/>
      <c r="D459" s="279"/>
      <c r="E459" s="279"/>
      <c r="F459" s="279"/>
      <c r="G459" s="279"/>
      <c r="H459" s="209"/>
      <c r="I459" s="209"/>
      <c r="J459" s="209"/>
      <c r="K459" s="209"/>
      <c r="L459" s="209"/>
      <c r="M459" s="209"/>
      <c r="N459" s="209"/>
      <c r="O459" s="209"/>
      <c r="P459" s="209"/>
      <c r="Q459" s="209"/>
      <c r="R459" s="209"/>
      <c r="S459" s="209"/>
      <c r="T459" s="209"/>
      <c r="U459" s="209"/>
      <c r="V459" s="209"/>
      <c r="W459" s="209"/>
      <c r="X459" s="209"/>
      <c r="Y459" s="209"/>
      <c r="Z459" s="209"/>
      <c r="AA459" s="209"/>
      <c r="AB459" s="209"/>
      <c r="AC459" s="209"/>
      <c r="AD459" s="209"/>
      <c r="AE459" s="209"/>
      <c r="AF459" s="147"/>
      <c r="AG459" s="147"/>
      <c r="AH459" s="147"/>
      <c r="AI459" s="147"/>
      <c r="AJ459" s="147"/>
      <c r="AK459" s="147"/>
      <c r="AL459" s="147"/>
      <c r="AM459" s="147"/>
      <c r="AN459" s="147"/>
      <c r="AO459" s="147"/>
      <c r="AP459" s="147"/>
      <c r="AQ459" s="147"/>
      <c r="AR459" s="147"/>
      <c r="AS459" s="147"/>
      <c r="AT459" s="147"/>
    </row>
    <row r="460" spans="1:46" s="162" customFormat="1" x14ac:dyDescent="0.15">
      <c r="A460" s="276"/>
      <c r="B460" s="277"/>
      <c r="C460" s="278"/>
      <c r="D460" s="279"/>
      <c r="E460" s="279"/>
      <c r="F460" s="279"/>
      <c r="G460" s="279"/>
      <c r="H460" s="209"/>
      <c r="I460" s="209"/>
      <c r="J460" s="209"/>
      <c r="K460" s="209"/>
      <c r="L460" s="209"/>
      <c r="M460" s="209"/>
      <c r="N460" s="209"/>
      <c r="O460" s="209"/>
      <c r="P460" s="209"/>
      <c r="Q460" s="209"/>
      <c r="R460" s="209"/>
      <c r="S460" s="209"/>
      <c r="T460" s="209"/>
      <c r="U460" s="209"/>
      <c r="V460" s="209"/>
      <c r="W460" s="209"/>
      <c r="X460" s="209"/>
      <c r="Y460" s="209"/>
      <c r="Z460" s="209"/>
      <c r="AA460" s="209"/>
      <c r="AB460" s="209"/>
      <c r="AC460" s="209"/>
      <c r="AD460" s="209"/>
      <c r="AE460" s="209"/>
      <c r="AF460" s="147"/>
      <c r="AG460" s="147"/>
      <c r="AH460" s="147"/>
      <c r="AI460" s="147"/>
      <c r="AJ460" s="147"/>
      <c r="AK460" s="147"/>
      <c r="AL460" s="147"/>
      <c r="AM460" s="147"/>
      <c r="AN460" s="147"/>
      <c r="AO460" s="147"/>
      <c r="AP460" s="147"/>
      <c r="AQ460" s="147"/>
      <c r="AR460" s="147"/>
      <c r="AS460" s="147"/>
      <c r="AT460" s="147"/>
    </row>
    <row r="461" spans="1:46" s="162" customFormat="1" x14ac:dyDescent="0.15">
      <c r="A461" s="276"/>
      <c r="B461" s="277"/>
      <c r="C461" s="278"/>
      <c r="D461" s="279"/>
      <c r="E461" s="279"/>
      <c r="F461" s="279"/>
      <c r="G461" s="279"/>
      <c r="H461" s="209"/>
      <c r="I461" s="209"/>
      <c r="J461" s="209"/>
      <c r="K461" s="209"/>
      <c r="L461" s="209"/>
      <c r="M461" s="209"/>
      <c r="N461" s="209"/>
      <c r="O461" s="209"/>
      <c r="P461" s="209"/>
      <c r="Q461" s="209"/>
      <c r="R461" s="209"/>
      <c r="S461" s="209"/>
      <c r="T461" s="209"/>
      <c r="U461" s="209"/>
      <c r="V461" s="209"/>
      <c r="W461" s="209"/>
      <c r="X461" s="209"/>
      <c r="Y461" s="209"/>
      <c r="Z461" s="209"/>
      <c r="AA461" s="209"/>
      <c r="AB461" s="209"/>
      <c r="AC461" s="209"/>
      <c r="AD461" s="209"/>
      <c r="AE461" s="209"/>
      <c r="AF461" s="147"/>
      <c r="AG461" s="147"/>
      <c r="AH461" s="147"/>
      <c r="AI461" s="147"/>
      <c r="AJ461" s="147"/>
      <c r="AK461" s="147"/>
      <c r="AL461" s="147"/>
      <c r="AM461" s="147"/>
      <c r="AN461" s="147"/>
      <c r="AO461" s="147"/>
      <c r="AP461" s="147"/>
      <c r="AQ461" s="147"/>
      <c r="AR461" s="147"/>
      <c r="AS461" s="147"/>
      <c r="AT461" s="147"/>
    </row>
    <row r="462" spans="1:46" s="162" customFormat="1" x14ac:dyDescent="0.15">
      <c r="A462" s="276"/>
      <c r="B462" s="277"/>
      <c r="C462" s="278"/>
      <c r="D462" s="279"/>
      <c r="E462" s="279"/>
      <c r="F462" s="279"/>
      <c r="G462" s="279"/>
      <c r="H462" s="209"/>
      <c r="I462" s="209"/>
      <c r="J462" s="209"/>
      <c r="K462" s="209"/>
      <c r="L462" s="209"/>
      <c r="M462" s="209"/>
      <c r="N462" s="209"/>
      <c r="O462" s="209"/>
      <c r="P462" s="209"/>
      <c r="Q462" s="209"/>
      <c r="R462" s="209"/>
      <c r="S462" s="209"/>
      <c r="T462" s="209"/>
      <c r="U462" s="209"/>
      <c r="V462" s="209"/>
      <c r="W462" s="209"/>
      <c r="X462" s="209"/>
      <c r="Y462" s="209"/>
      <c r="Z462" s="209"/>
      <c r="AA462" s="209"/>
      <c r="AB462" s="209"/>
      <c r="AC462" s="209"/>
      <c r="AD462" s="209"/>
      <c r="AE462" s="209"/>
      <c r="AF462" s="147"/>
      <c r="AG462" s="147"/>
      <c r="AH462" s="147"/>
      <c r="AI462" s="147"/>
      <c r="AJ462" s="147"/>
      <c r="AK462" s="147"/>
      <c r="AL462" s="147"/>
      <c r="AM462" s="147"/>
      <c r="AN462" s="147"/>
      <c r="AO462" s="147"/>
      <c r="AP462" s="147"/>
      <c r="AQ462" s="147"/>
      <c r="AR462" s="147"/>
      <c r="AS462" s="147"/>
      <c r="AT462" s="147"/>
    </row>
    <row r="463" spans="1:46" s="162" customFormat="1" x14ac:dyDescent="0.15">
      <c r="A463" s="276"/>
      <c r="B463" s="277"/>
      <c r="C463" s="278"/>
      <c r="D463" s="279"/>
      <c r="E463" s="279"/>
      <c r="F463" s="279"/>
      <c r="G463" s="279"/>
      <c r="H463" s="209"/>
      <c r="I463" s="209"/>
      <c r="J463" s="209"/>
      <c r="K463" s="209"/>
      <c r="L463" s="209"/>
      <c r="M463" s="209"/>
      <c r="N463" s="209"/>
      <c r="O463" s="209"/>
      <c r="P463" s="209"/>
      <c r="Q463" s="209"/>
      <c r="R463" s="209"/>
      <c r="S463" s="209"/>
      <c r="T463" s="209"/>
      <c r="U463" s="209"/>
      <c r="V463" s="209"/>
      <c r="W463" s="209"/>
      <c r="X463" s="209"/>
      <c r="Y463" s="209"/>
      <c r="Z463" s="209"/>
      <c r="AA463" s="209"/>
      <c r="AB463" s="209"/>
      <c r="AC463" s="209"/>
      <c r="AD463" s="209"/>
      <c r="AE463" s="209"/>
      <c r="AF463" s="147"/>
      <c r="AG463" s="147"/>
      <c r="AH463" s="147"/>
      <c r="AI463" s="147"/>
      <c r="AJ463" s="147"/>
      <c r="AK463" s="147"/>
      <c r="AL463" s="147"/>
      <c r="AM463" s="147"/>
      <c r="AN463" s="147"/>
      <c r="AO463" s="147"/>
      <c r="AP463" s="147"/>
      <c r="AQ463" s="147"/>
      <c r="AR463" s="147"/>
      <c r="AS463" s="147"/>
      <c r="AT463" s="147"/>
    </row>
    <row r="464" spans="1:46" s="162" customFormat="1" x14ac:dyDescent="0.15">
      <c r="A464" s="276"/>
      <c r="B464" s="277"/>
      <c r="C464" s="278"/>
      <c r="D464" s="279"/>
      <c r="E464" s="279"/>
      <c r="F464" s="279"/>
      <c r="G464" s="279"/>
      <c r="H464" s="209"/>
      <c r="I464" s="209"/>
      <c r="J464" s="209"/>
      <c r="K464" s="209"/>
      <c r="L464" s="209"/>
      <c r="M464" s="209"/>
      <c r="N464" s="209"/>
      <c r="O464" s="209"/>
      <c r="P464" s="209"/>
      <c r="Q464" s="209"/>
      <c r="R464" s="209"/>
      <c r="S464" s="209"/>
      <c r="T464" s="209"/>
      <c r="U464" s="209"/>
      <c r="V464" s="209"/>
      <c r="W464" s="209"/>
      <c r="X464" s="209"/>
      <c r="Y464" s="209"/>
      <c r="Z464" s="209"/>
      <c r="AA464" s="209"/>
      <c r="AB464" s="209"/>
      <c r="AC464" s="209"/>
      <c r="AD464" s="209"/>
      <c r="AE464" s="209"/>
      <c r="AF464" s="147"/>
      <c r="AG464" s="147"/>
      <c r="AH464" s="147"/>
      <c r="AI464" s="147"/>
      <c r="AJ464" s="147"/>
      <c r="AK464" s="147"/>
      <c r="AL464" s="147"/>
      <c r="AM464" s="147"/>
      <c r="AN464" s="147"/>
      <c r="AO464" s="147"/>
      <c r="AP464" s="147"/>
      <c r="AQ464" s="147"/>
      <c r="AR464" s="147"/>
      <c r="AS464" s="147"/>
      <c r="AT464" s="147"/>
    </row>
    <row r="465" spans="1:46" s="162" customFormat="1" x14ac:dyDescent="0.15">
      <c r="A465" s="276"/>
      <c r="B465" s="277"/>
      <c r="C465" s="278"/>
      <c r="D465" s="279"/>
      <c r="E465" s="279"/>
      <c r="F465" s="279"/>
      <c r="G465" s="279"/>
      <c r="H465" s="209"/>
      <c r="I465" s="209"/>
      <c r="J465" s="209"/>
      <c r="K465" s="209"/>
      <c r="L465" s="209"/>
      <c r="M465" s="209"/>
      <c r="N465" s="209"/>
      <c r="O465" s="209"/>
      <c r="P465" s="209"/>
      <c r="Q465" s="209"/>
      <c r="R465" s="209"/>
      <c r="S465" s="209"/>
      <c r="T465" s="209"/>
      <c r="U465" s="209"/>
      <c r="V465" s="209"/>
      <c r="W465" s="209"/>
      <c r="X465" s="209"/>
      <c r="Y465" s="209"/>
      <c r="Z465" s="209"/>
      <c r="AA465" s="209"/>
      <c r="AB465" s="209"/>
      <c r="AC465" s="209"/>
      <c r="AD465" s="209"/>
      <c r="AE465" s="209"/>
      <c r="AF465" s="147"/>
      <c r="AG465" s="147"/>
      <c r="AH465" s="147"/>
      <c r="AI465" s="147"/>
      <c r="AJ465" s="147"/>
      <c r="AK465" s="147"/>
      <c r="AL465" s="147"/>
      <c r="AM465" s="147"/>
      <c r="AN465" s="147"/>
      <c r="AO465" s="147"/>
      <c r="AP465" s="147"/>
      <c r="AQ465" s="147"/>
      <c r="AR465" s="147"/>
      <c r="AS465" s="147"/>
      <c r="AT465" s="147"/>
    </row>
    <row r="466" spans="1:46" s="162" customFormat="1" x14ac:dyDescent="0.15">
      <c r="A466" s="276"/>
      <c r="B466" s="277"/>
      <c r="C466" s="278"/>
      <c r="D466" s="279"/>
      <c r="E466" s="279"/>
      <c r="F466" s="279"/>
      <c r="G466" s="279"/>
      <c r="H466" s="209"/>
      <c r="I466" s="209"/>
      <c r="J466" s="209"/>
      <c r="K466" s="209"/>
      <c r="L466" s="209"/>
      <c r="M466" s="209"/>
      <c r="N466" s="209"/>
      <c r="O466" s="209"/>
      <c r="P466" s="209"/>
      <c r="Q466" s="209"/>
      <c r="R466" s="209"/>
      <c r="S466" s="209"/>
      <c r="T466" s="209"/>
      <c r="U466" s="209"/>
      <c r="V466" s="209"/>
      <c r="W466" s="209"/>
      <c r="X466" s="209"/>
      <c r="Y466" s="209"/>
      <c r="Z466" s="209"/>
      <c r="AA466" s="209"/>
      <c r="AB466" s="209"/>
      <c r="AC466" s="209"/>
      <c r="AD466" s="209"/>
      <c r="AE466" s="209"/>
      <c r="AF466" s="147"/>
      <c r="AG466" s="147"/>
      <c r="AH466" s="147"/>
      <c r="AI466" s="147"/>
      <c r="AJ466" s="147"/>
      <c r="AK466" s="147"/>
      <c r="AL466" s="147"/>
      <c r="AM466" s="147"/>
      <c r="AN466" s="147"/>
      <c r="AO466" s="147"/>
      <c r="AP466" s="147"/>
      <c r="AQ466" s="147"/>
      <c r="AR466" s="147"/>
      <c r="AS466" s="147"/>
      <c r="AT466" s="147"/>
    </row>
    <row r="467" spans="1:46" s="162" customFormat="1" x14ac:dyDescent="0.15">
      <c r="A467" s="276"/>
      <c r="B467" s="277"/>
      <c r="C467" s="278"/>
      <c r="D467" s="279"/>
      <c r="E467" s="279"/>
      <c r="F467" s="279"/>
      <c r="G467" s="279"/>
      <c r="H467" s="209"/>
      <c r="I467" s="209"/>
      <c r="J467" s="209"/>
      <c r="K467" s="209"/>
      <c r="L467" s="209"/>
      <c r="M467" s="209"/>
      <c r="N467" s="209"/>
      <c r="O467" s="209"/>
      <c r="P467" s="209"/>
      <c r="Q467" s="209"/>
      <c r="R467" s="209"/>
      <c r="S467" s="209"/>
      <c r="T467" s="209"/>
      <c r="U467" s="209"/>
      <c r="V467" s="209"/>
      <c r="W467" s="209"/>
      <c r="X467" s="209"/>
      <c r="Y467" s="209"/>
      <c r="Z467" s="209"/>
      <c r="AA467" s="209"/>
      <c r="AB467" s="209"/>
      <c r="AC467" s="209"/>
      <c r="AD467" s="209"/>
      <c r="AE467" s="209"/>
      <c r="AF467" s="147"/>
      <c r="AG467" s="147"/>
      <c r="AH467" s="147"/>
      <c r="AI467" s="147"/>
      <c r="AJ467" s="147"/>
      <c r="AK467" s="147"/>
      <c r="AL467" s="147"/>
      <c r="AM467" s="147"/>
      <c r="AN467" s="147"/>
      <c r="AO467" s="147"/>
      <c r="AP467" s="147"/>
      <c r="AQ467" s="147"/>
      <c r="AR467" s="147"/>
      <c r="AS467" s="147"/>
      <c r="AT467" s="147"/>
    </row>
    <row r="468" spans="1:46" s="162" customFormat="1" x14ac:dyDescent="0.15">
      <c r="A468" s="276"/>
      <c r="B468" s="277"/>
      <c r="C468" s="278"/>
      <c r="D468" s="279"/>
      <c r="E468" s="279"/>
      <c r="F468" s="279"/>
      <c r="G468" s="279"/>
      <c r="H468" s="209"/>
      <c r="I468" s="209"/>
      <c r="J468" s="209"/>
      <c r="K468" s="209"/>
      <c r="L468" s="209"/>
      <c r="M468" s="209"/>
      <c r="N468" s="209"/>
      <c r="O468" s="209"/>
      <c r="P468" s="209"/>
      <c r="Q468" s="209"/>
      <c r="R468" s="209"/>
      <c r="S468" s="209"/>
      <c r="T468" s="209"/>
      <c r="U468" s="209"/>
      <c r="V468" s="209"/>
      <c r="W468" s="209"/>
      <c r="X468" s="209"/>
      <c r="Y468" s="209"/>
      <c r="Z468" s="209"/>
      <c r="AA468" s="209"/>
      <c r="AB468" s="209"/>
      <c r="AC468" s="209"/>
      <c r="AD468" s="209"/>
      <c r="AE468" s="209"/>
      <c r="AF468" s="147"/>
      <c r="AG468" s="147"/>
      <c r="AH468" s="147"/>
      <c r="AI468" s="147"/>
      <c r="AJ468" s="147"/>
      <c r="AK468" s="147"/>
      <c r="AL468" s="147"/>
      <c r="AM468" s="147"/>
      <c r="AN468" s="147"/>
      <c r="AO468" s="147"/>
      <c r="AP468" s="147"/>
      <c r="AQ468" s="147"/>
      <c r="AR468" s="147"/>
      <c r="AS468" s="147"/>
      <c r="AT468" s="147"/>
    </row>
    <row r="469" spans="1:46" s="162" customFormat="1" x14ac:dyDescent="0.15">
      <c r="A469" s="276"/>
      <c r="B469" s="277"/>
      <c r="C469" s="278"/>
      <c r="D469" s="279"/>
      <c r="E469" s="279"/>
      <c r="F469" s="279"/>
      <c r="G469" s="279"/>
      <c r="H469" s="209"/>
      <c r="I469" s="209"/>
      <c r="J469" s="209"/>
      <c r="K469" s="209"/>
      <c r="L469" s="209"/>
      <c r="M469" s="209"/>
      <c r="N469" s="209"/>
      <c r="O469" s="209"/>
      <c r="P469" s="209"/>
      <c r="Q469" s="209"/>
      <c r="R469" s="209"/>
      <c r="S469" s="209"/>
      <c r="T469" s="209"/>
      <c r="U469" s="209"/>
      <c r="V469" s="209"/>
      <c r="W469" s="209"/>
      <c r="X469" s="209"/>
      <c r="Y469" s="209"/>
      <c r="Z469" s="209"/>
      <c r="AA469" s="209"/>
      <c r="AB469" s="209"/>
      <c r="AC469" s="209"/>
      <c r="AD469" s="209"/>
      <c r="AE469" s="209"/>
      <c r="AF469" s="147"/>
      <c r="AG469" s="147"/>
      <c r="AH469" s="147"/>
      <c r="AI469" s="147"/>
      <c r="AJ469" s="147"/>
      <c r="AK469" s="147"/>
      <c r="AL469" s="147"/>
      <c r="AM469" s="147"/>
      <c r="AN469" s="147"/>
      <c r="AO469" s="147"/>
      <c r="AP469" s="147"/>
      <c r="AQ469" s="147"/>
      <c r="AR469" s="147"/>
      <c r="AS469" s="147"/>
      <c r="AT469" s="147"/>
    </row>
    <row r="470" spans="1:46" s="162" customFormat="1" x14ac:dyDescent="0.15">
      <c r="A470" s="276"/>
      <c r="B470" s="277"/>
      <c r="C470" s="278"/>
      <c r="D470" s="279"/>
      <c r="E470" s="279"/>
      <c r="F470" s="279"/>
      <c r="G470" s="279"/>
      <c r="H470" s="209"/>
      <c r="I470" s="209"/>
      <c r="J470" s="209"/>
      <c r="K470" s="209"/>
      <c r="L470" s="209"/>
      <c r="M470" s="209"/>
      <c r="N470" s="209"/>
      <c r="O470" s="209"/>
      <c r="P470" s="209"/>
      <c r="Q470" s="209"/>
      <c r="R470" s="209"/>
      <c r="S470" s="209"/>
      <c r="T470" s="209"/>
      <c r="U470" s="209"/>
      <c r="V470" s="209"/>
      <c r="W470" s="209"/>
      <c r="X470" s="209"/>
      <c r="Y470" s="209"/>
      <c r="Z470" s="209"/>
      <c r="AA470" s="209"/>
      <c r="AB470" s="209"/>
      <c r="AC470" s="209"/>
      <c r="AD470" s="209"/>
      <c r="AE470" s="209"/>
      <c r="AF470" s="147"/>
      <c r="AG470" s="147"/>
      <c r="AH470" s="147"/>
      <c r="AI470" s="147"/>
      <c r="AJ470" s="147"/>
      <c r="AK470" s="147"/>
      <c r="AL470" s="147"/>
      <c r="AM470" s="147"/>
      <c r="AN470" s="147"/>
      <c r="AO470" s="147"/>
      <c r="AP470" s="147"/>
      <c r="AQ470" s="147"/>
      <c r="AR470" s="147"/>
      <c r="AS470" s="147"/>
      <c r="AT470" s="147"/>
    </row>
    <row r="471" spans="1:46" s="162" customFormat="1" x14ac:dyDescent="0.15">
      <c r="A471" s="276"/>
      <c r="B471" s="277"/>
      <c r="C471" s="278"/>
      <c r="D471" s="279"/>
      <c r="E471" s="279"/>
      <c r="F471" s="279"/>
      <c r="G471" s="279"/>
      <c r="H471" s="209"/>
      <c r="I471" s="209"/>
      <c r="J471" s="209"/>
      <c r="K471" s="209"/>
      <c r="L471" s="209"/>
      <c r="M471" s="209"/>
      <c r="N471" s="209"/>
      <c r="O471" s="209"/>
      <c r="P471" s="209"/>
      <c r="Q471" s="209"/>
      <c r="R471" s="209"/>
      <c r="S471" s="209"/>
      <c r="T471" s="209"/>
      <c r="U471" s="209"/>
      <c r="V471" s="209"/>
      <c r="W471" s="209"/>
      <c r="X471" s="209"/>
      <c r="Y471" s="209"/>
      <c r="Z471" s="209"/>
      <c r="AA471" s="209"/>
      <c r="AB471" s="209"/>
      <c r="AC471" s="209"/>
      <c r="AD471" s="209"/>
      <c r="AE471" s="209"/>
      <c r="AF471" s="147"/>
      <c r="AG471" s="147"/>
      <c r="AH471" s="147"/>
      <c r="AI471" s="147"/>
      <c r="AJ471" s="147"/>
      <c r="AK471" s="147"/>
      <c r="AL471" s="147"/>
      <c r="AM471" s="147"/>
      <c r="AN471" s="147"/>
      <c r="AO471" s="147"/>
      <c r="AP471" s="147"/>
      <c r="AQ471" s="147"/>
      <c r="AR471" s="147"/>
      <c r="AS471" s="147"/>
      <c r="AT471" s="147"/>
    </row>
    <row r="472" spans="1:46" s="162" customFormat="1" x14ac:dyDescent="0.15">
      <c r="A472" s="276"/>
      <c r="B472" s="277"/>
      <c r="C472" s="278"/>
      <c r="D472" s="279"/>
      <c r="E472" s="279"/>
      <c r="F472" s="279"/>
      <c r="G472" s="279"/>
      <c r="H472" s="209"/>
      <c r="I472" s="209"/>
      <c r="J472" s="209"/>
      <c r="K472" s="209"/>
      <c r="L472" s="209"/>
      <c r="M472" s="209"/>
      <c r="N472" s="209"/>
      <c r="O472" s="209"/>
      <c r="P472" s="209"/>
      <c r="Q472" s="209"/>
      <c r="R472" s="209"/>
      <c r="S472" s="209"/>
      <c r="T472" s="209"/>
      <c r="U472" s="209"/>
      <c r="V472" s="209"/>
      <c r="W472" s="209"/>
      <c r="X472" s="209"/>
      <c r="Y472" s="209"/>
      <c r="Z472" s="209"/>
      <c r="AA472" s="209"/>
      <c r="AB472" s="209"/>
      <c r="AC472" s="209"/>
      <c r="AD472" s="209"/>
      <c r="AE472" s="209"/>
      <c r="AF472" s="147"/>
      <c r="AG472" s="147"/>
      <c r="AH472" s="147"/>
      <c r="AI472" s="147"/>
      <c r="AJ472" s="147"/>
      <c r="AK472" s="147"/>
      <c r="AL472" s="147"/>
      <c r="AM472" s="147"/>
      <c r="AN472" s="147"/>
      <c r="AO472" s="147"/>
      <c r="AP472" s="147"/>
      <c r="AQ472" s="147"/>
      <c r="AR472" s="147"/>
      <c r="AS472" s="147"/>
      <c r="AT472" s="147"/>
    </row>
    <row r="473" spans="1:46" s="162" customFormat="1" x14ac:dyDescent="0.15">
      <c r="A473" s="276"/>
      <c r="B473" s="277"/>
      <c r="C473" s="278"/>
      <c r="D473" s="279"/>
      <c r="E473" s="279"/>
      <c r="F473" s="279"/>
      <c r="G473" s="279"/>
      <c r="H473" s="209"/>
      <c r="I473" s="209"/>
      <c r="J473" s="209"/>
      <c r="K473" s="209"/>
      <c r="L473" s="209"/>
      <c r="M473" s="209"/>
      <c r="N473" s="209"/>
      <c r="O473" s="209"/>
      <c r="P473" s="209"/>
      <c r="Q473" s="209"/>
      <c r="R473" s="209"/>
      <c r="S473" s="209"/>
      <c r="T473" s="209"/>
      <c r="U473" s="209"/>
      <c r="V473" s="209"/>
      <c r="W473" s="209"/>
      <c r="X473" s="209"/>
      <c r="Y473" s="209"/>
      <c r="Z473" s="209"/>
      <c r="AA473" s="209"/>
      <c r="AB473" s="209"/>
      <c r="AC473" s="209"/>
      <c r="AD473" s="209"/>
      <c r="AE473" s="209"/>
      <c r="AF473" s="147"/>
      <c r="AG473" s="147"/>
      <c r="AH473" s="147"/>
      <c r="AI473" s="147"/>
      <c r="AJ473" s="147"/>
      <c r="AK473" s="147"/>
      <c r="AL473" s="147"/>
      <c r="AM473" s="147"/>
      <c r="AN473" s="147"/>
      <c r="AO473" s="147"/>
      <c r="AP473" s="147"/>
      <c r="AQ473" s="147"/>
      <c r="AR473" s="147"/>
      <c r="AS473" s="147"/>
      <c r="AT473" s="147"/>
    </row>
    <row r="474" spans="1:46" s="162" customFormat="1" x14ac:dyDescent="0.15">
      <c r="A474" s="276"/>
      <c r="B474" s="277"/>
      <c r="C474" s="278"/>
      <c r="D474" s="279"/>
      <c r="E474" s="279"/>
      <c r="F474" s="279"/>
      <c r="G474" s="279"/>
      <c r="H474" s="209"/>
      <c r="I474" s="209"/>
      <c r="J474" s="209"/>
      <c r="K474" s="209"/>
      <c r="L474" s="209"/>
      <c r="M474" s="209"/>
      <c r="N474" s="209"/>
      <c r="O474" s="209"/>
      <c r="P474" s="209"/>
      <c r="Q474" s="209"/>
      <c r="R474" s="209"/>
      <c r="S474" s="209"/>
      <c r="T474" s="209"/>
      <c r="U474" s="209"/>
      <c r="V474" s="209"/>
      <c r="W474" s="209"/>
      <c r="X474" s="209"/>
      <c r="Y474" s="209"/>
      <c r="Z474" s="209"/>
      <c r="AA474" s="209"/>
      <c r="AB474" s="209"/>
      <c r="AC474" s="209"/>
      <c r="AD474" s="209"/>
      <c r="AE474" s="209"/>
      <c r="AF474" s="147"/>
      <c r="AG474" s="147"/>
      <c r="AH474" s="147"/>
      <c r="AI474" s="147"/>
      <c r="AJ474" s="147"/>
      <c r="AK474" s="147"/>
      <c r="AL474" s="147"/>
      <c r="AM474" s="147"/>
      <c r="AN474" s="147"/>
      <c r="AO474" s="147"/>
      <c r="AP474" s="147"/>
      <c r="AQ474" s="147"/>
      <c r="AR474" s="147"/>
      <c r="AS474" s="147"/>
      <c r="AT474" s="147"/>
    </row>
    <row r="475" spans="1:46" s="162" customFormat="1" x14ac:dyDescent="0.15">
      <c r="A475" s="276"/>
      <c r="B475" s="277"/>
      <c r="C475" s="278"/>
      <c r="D475" s="279"/>
      <c r="E475" s="279"/>
      <c r="F475" s="279"/>
      <c r="G475" s="279"/>
      <c r="H475" s="209"/>
      <c r="I475" s="209"/>
      <c r="J475" s="209"/>
      <c r="K475" s="209"/>
      <c r="L475" s="209"/>
      <c r="M475" s="209"/>
      <c r="N475" s="209"/>
      <c r="O475" s="209"/>
      <c r="P475" s="209"/>
      <c r="Q475" s="209"/>
      <c r="R475" s="209"/>
      <c r="S475" s="209"/>
      <c r="T475" s="209"/>
      <c r="U475" s="209"/>
      <c r="V475" s="209"/>
      <c r="W475" s="209"/>
      <c r="X475" s="209"/>
      <c r="Y475" s="209"/>
      <c r="Z475" s="209"/>
      <c r="AA475" s="209"/>
      <c r="AB475" s="209"/>
      <c r="AC475" s="209"/>
      <c r="AD475" s="209"/>
      <c r="AE475" s="209"/>
      <c r="AF475" s="147"/>
      <c r="AG475" s="147"/>
      <c r="AH475" s="147"/>
      <c r="AI475" s="147"/>
      <c r="AJ475" s="147"/>
      <c r="AK475" s="147"/>
      <c r="AL475" s="147"/>
      <c r="AM475" s="147"/>
      <c r="AN475" s="147"/>
      <c r="AO475" s="147"/>
      <c r="AP475" s="147"/>
      <c r="AQ475" s="147"/>
      <c r="AR475" s="147"/>
      <c r="AS475" s="147"/>
      <c r="AT475" s="147"/>
    </row>
    <row r="476" spans="1:46" s="162" customFormat="1" x14ac:dyDescent="0.15">
      <c r="A476" s="276"/>
      <c r="B476" s="277"/>
      <c r="C476" s="278"/>
      <c r="D476" s="279"/>
      <c r="E476" s="279"/>
      <c r="F476" s="279"/>
      <c r="G476" s="279"/>
      <c r="H476" s="209"/>
      <c r="I476" s="209"/>
      <c r="J476" s="209"/>
      <c r="K476" s="209"/>
      <c r="L476" s="209"/>
      <c r="M476" s="209"/>
      <c r="N476" s="209"/>
      <c r="O476" s="209"/>
      <c r="P476" s="209"/>
      <c r="Q476" s="209"/>
      <c r="R476" s="209"/>
      <c r="S476" s="209"/>
      <c r="T476" s="209"/>
      <c r="U476" s="209"/>
      <c r="V476" s="209"/>
      <c r="W476" s="209"/>
      <c r="X476" s="209"/>
      <c r="Y476" s="209"/>
      <c r="Z476" s="209"/>
      <c r="AA476" s="209"/>
      <c r="AB476" s="209"/>
      <c r="AC476" s="209"/>
      <c r="AD476" s="209"/>
      <c r="AE476" s="209"/>
      <c r="AF476" s="147"/>
      <c r="AG476" s="147"/>
      <c r="AH476" s="147"/>
      <c r="AI476" s="147"/>
      <c r="AJ476" s="147"/>
      <c r="AK476" s="147"/>
      <c r="AL476" s="147"/>
      <c r="AM476" s="147"/>
      <c r="AN476" s="147"/>
      <c r="AO476" s="147"/>
      <c r="AP476" s="147"/>
      <c r="AQ476" s="147"/>
      <c r="AR476" s="147"/>
      <c r="AS476" s="147"/>
      <c r="AT476" s="147"/>
    </row>
    <row r="477" spans="1:46" s="162" customFormat="1" x14ac:dyDescent="0.15">
      <c r="A477" s="276"/>
      <c r="B477" s="277"/>
      <c r="C477" s="278"/>
      <c r="D477" s="279"/>
      <c r="E477" s="279"/>
      <c r="F477" s="279"/>
      <c r="G477" s="279"/>
      <c r="H477" s="209"/>
      <c r="I477" s="209"/>
      <c r="J477" s="209"/>
      <c r="K477" s="209"/>
      <c r="L477" s="209"/>
      <c r="M477" s="209"/>
      <c r="N477" s="209"/>
      <c r="O477" s="209"/>
      <c r="P477" s="209"/>
      <c r="Q477" s="209"/>
      <c r="R477" s="209"/>
      <c r="S477" s="209"/>
      <c r="T477" s="209"/>
      <c r="U477" s="209"/>
      <c r="V477" s="209"/>
      <c r="W477" s="209"/>
      <c r="X477" s="209"/>
      <c r="Y477" s="209"/>
      <c r="Z477" s="209"/>
      <c r="AA477" s="209"/>
      <c r="AB477" s="209"/>
      <c r="AC477" s="209"/>
      <c r="AD477" s="209"/>
      <c r="AE477" s="209"/>
      <c r="AF477" s="147"/>
      <c r="AG477" s="147"/>
      <c r="AH477" s="147"/>
      <c r="AI477" s="147"/>
      <c r="AJ477" s="147"/>
      <c r="AK477" s="147"/>
      <c r="AL477" s="147"/>
      <c r="AM477" s="147"/>
      <c r="AN477" s="147"/>
      <c r="AO477" s="147"/>
      <c r="AP477" s="147"/>
      <c r="AQ477" s="147"/>
      <c r="AR477" s="147"/>
      <c r="AS477" s="147"/>
      <c r="AT477" s="147"/>
    </row>
    <row r="478" spans="1:46" s="162" customFormat="1" x14ac:dyDescent="0.15">
      <c r="A478" s="276"/>
      <c r="B478" s="277"/>
      <c r="C478" s="278"/>
      <c r="D478" s="279"/>
      <c r="E478" s="279"/>
      <c r="F478" s="279"/>
      <c r="G478" s="279"/>
      <c r="H478" s="209"/>
      <c r="I478" s="209"/>
      <c r="J478" s="209"/>
      <c r="K478" s="209"/>
      <c r="L478" s="209"/>
      <c r="M478" s="209"/>
      <c r="N478" s="209"/>
      <c r="O478" s="209"/>
      <c r="P478" s="209"/>
      <c r="Q478" s="209"/>
      <c r="R478" s="209"/>
      <c r="S478" s="209"/>
      <c r="T478" s="209"/>
      <c r="U478" s="209"/>
      <c r="V478" s="209"/>
      <c r="W478" s="209"/>
      <c r="X478" s="209"/>
      <c r="Y478" s="209"/>
      <c r="Z478" s="209"/>
      <c r="AA478" s="209"/>
      <c r="AB478" s="209"/>
      <c r="AC478" s="209"/>
      <c r="AD478" s="209"/>
      <c r="AE478" s="209"/>
      <c r="AF478" s="147"/>
      <c r="AG478" s="147"/>
      <c r="AH478" s="147"/>
      <c r="AI478" s="147"/>
      <c r="AJ478" s="147"/>
      <c r="AK478" s="147"/>
      <c r="AL478" s="147"/>
      <c r="AM478" s="147"/>
      <c r="AN478" s="147"/>
      <c r="AO478" s="147"/>
      <c r="AP478" s="147"/>
      <c r="AQ478" s="147"/>
      <c r="AR478" s="147"/>
      <c r="AS478" s="147"/>
      <c r="AT478" s="147"/>
    </row>
    <row r="479" spans="1:46" s="162" customFormat="1" x14ac:dyDescent="0.15">
      <c r="A479" s="276"/>
      <c r="B479" s="277"/>
      <c r="C479" s="278"/>
      <c r="D479" s="279"/>
      <c r="E479" s="279"/>
      <c r="F479" s="279"/>
      <c r="G479" s="279"/>
      <c r="H479" s="209"/>
      <c r="I479" s="209"/>
      <c r="J479" s="209"/>
      <c r="K479" s="209"/>
      <c r="L479" s="209"/>
      <c r="M479" s="209"/>
      <c r="N479" s="209"/>
      <c r="O479" s="209"/>
      <c r="P479" s="209"/>
      <c r="Q479" s="209"/>
      <c r="R479" s="209"/>
      <c r="S479" s="209"/>
      <c r="T479" s="209"/>
      <c r="U479" s="209"/>
      <c r="V479" s="209"/>
      <c r="W479" s="209"/>
      <c r="X479" s="209"/>
      <c r="Y479" s="209"/>
      <c r="Z479" s="209"/>
      <c r="AA479" s="209"/>
      <c r="AB479" s="209"/>
      <c r="AC479" s="209"/>
      <c r="AD479" s="209"/>
      <c r="AE479" s="209"/>
      <c r="AF479" s="147"/>
      <c r="AG479" s="147"/>
      <c r="AH479" s="147"/>
      <c r="AI479" s="147"/>
      <c r="AJ479" s="147"/>
      <c r="AK479" s="147"/>
      <c r="AL479" s="147"/>
      <c r="AM479" s="147"/>
      <c r="AN479" s="147"/>
      <c r="AO479" s="147"/>
      <c r="AP479" s="147"/>
      <c r="AQ479" s="147"/>
      <c r="AR479" s="147"/>
      <c r="AS479" s="147"/>
      <c r="AT479" s="147"/>
    </row>
    <row r="480" spans="1:46" s="162" customFormat="1" x14ac:dyDescent="0.15">
      <c r="A480" s="276"/>
      <c r="B480" s="277"/>
      <c r="C480" s="278"/>
      <c r="D480" s="279"/>
      <c r="E480" s="279"/>
      <c r="F480" s="279"/>
      <c r="G480" s="279"/>
      <c r="H480" s="209"/>
      <c r="I480" s="209"/>
      <c r="J480" s="209"/>
      <c r="K480" s="209"/>
      <c r="L480" s="209"/>
      <c r="M480" s="209"/>
      <c r="N480" s="209"/>
      <c r="O480" s="209"/>
      <c r="P480" s="209"/>
      <c r="Q480" s="209"/>
      <c r="R480" s="209"/>
      <c r="S480" s="209"/>
      <c r="T480" s="209"/>
      <c r="U480" s="209"/>
      <c r="V480" s="209"/>
      <c r="W480" s="209"/>
      <c r="X480" s="209"/>
      <c r="Y480" s="209"/>
      <c r="Z480" s="209"/>
      <c r="AA480" s="209"/>
      <c r="AB480" s="209"/>
      <c r="AC480" s="209"/>
      <c r="AD480" s="209"/>
      <c r="AE480" s="209"/>
      <c r="AF480" s="147"/>
      <c r="AG480" s="147"/>
      <c r="AH480" s="147"/>
      <c r="AI480" s="147"/>
      <c r="AJ480" s="147"/>
      <c r="AK480" s="147"/>
      <c r="AL480" s="147"/>
      <c r="AM480" s="147"/>
      <c r="AN480" s="147"/>
      <c r="AO480" s="147"/>
      <c r="AP480" s="147"/>
      <c r="AQ480" s="147"/>
      <c r="AR480" s="147"/>
      <c r="AS480" s="147"/>
      <c r="AT480" s="147"/>
    </row>
    <row r="481" spans="1:46" s="162" customFormat="1" x14ac:dyDescent="0.15">
      <c r="A481" s="276"/>
      <c r="B481" s="277"/>
      <c r="C481" s="278"/>
      <c r="D481" s="279"/>
      <c r="E481" s="279"/>
      <c r="F481" s="279"/>
      <c r="G481" s="279"/>
      <c r="H481" s="209"/>
      <c r="I481" s="209"/>
      <c r="J481" s="209"/>
      <c r="K481" s="209"/>
      <c r="L481" s="209"/>
      <c r="M481" s="209"/>
      <c r="N481" s="209"/>
      <c r="O481" s="209"/>
      <c r="P481" s="209"/>
      <c r="Q481" s="209"/>
      <c r="R481" s="209"/>
      <c r="S481" s="209"/>
      <c r="T481" s="209"/>
      <c r="U481" s="209"/>
      <c r="V481" s="209"/>
      <c r="W481" s="209"/>
      <c r="X481" s="209"/>
      <c r="Y481" s="209"/>
      <c r="Z481" s="209"/>
      <c r="AA481" s="209"/>
      <c r="AB481" s="209"/>
      <c r="AC481" s="209"/>
      <c r="AD481" s="209"/>
      <c r="AE481" s="209"/>
      <c r="AF481" s="147"/>
      <c r="AG481" s="147"/>
      <c r="AH481" s="147"/>
      <c r="AI481" s="147"/>
      <c r="AJ481" s="147"/>
      <c r="AK481" s="147"/>
      <c r="AL481" s="147"/>
      <c r="AM481" s="147"/>
      <c r="AN481" s="147"/>
      <c r="AO481" s="147"/>
      <c r="AP481" s="147"/>
      <c r="AQ481" s="147"/>
      <c r="AR481" s="147"/>
      <c r="AS481" s="147"/>
      <c r="AT481" s="147"/>
    </row>
    <row r="482" spans="1:46" s="162" customFormat="1" x14ac:dyDescent="0.15">
      <c r="A482" s="276"/>
      <c r="B482" s="277"/>
      <c r="C482" s="278"/>
      <c r="D482" s="279"/>
      <c r="E482" s="279"/>
      <c r="F482" s="279"/>
      <c r="G482" s="279"/>
      <c r="H482" s="209"/>
      <c r="I482" s="209"/>
      <c r="J482" s="209"/>
      <c r="K482" s="209"/>
      <c r="L482" s="209"/>
      <c r="M482" s="209"/>
      <c r="N482" s="209"/>
      <c r="O482" s="209"/>
      <c r="P482" s="209"/>
      <c r="Q482" s="209"/>
      <c r="R482" s="209"/>
      <c r="S482" s="209"/>
      <c r="T482" s="209"/>
      <c r="U482" s="209"/>
      <c r="V482" s="209"/>
      <c r="W482" s="209"/>
      <c r="X482" s="209"/>
      <c r="Y482" s="209"/>
      <c r="Z482" s="209"/>
      <c r="AA482" s="209"/>
      <c r="AB482" s="209"/>
      <c r="AC482" s="209"/>
      <c r="AD482" s="209"/>
      <c r="AE482" s="209"/>
      <c r="AF482" s="147"/>
      <c r="AG482" s="147"/>
      <c r="AH482" s="147"/>
      <c r="AI482" s="147"/>
      <c r="AJ482" s="147"/>
      <c r="AK482" s="147"/>
      <c r="AL482" s="147"/>
      <c r="AM482" s="147"/>
      <c r="AN482" s="147"/>
      <c r="AO482" s="147"/>
      <c r="AP482" s="147"/>
      <c r="AQ482" s="147"/>
      <c r="AR482" s="147"/>
      <c r="AS482" s="147"/>
      <c r="AT482" s="147"/>
    </row>
    <row r="483" spans="1:46" s="162" customFormat="1" x14ac:dyDescent="0.15">
      <c r="A483" s="276"/>
      <c r="B483" s="277"/>
      <c r="C483" s="278"/>
      <c r="D483" s="279"/>
      <c r="E483" s="279"/>
      <c r="F483" s="279"/>
      <c r="G483" s="279"/>
      <c r="H483" s="209"/>
      <c r="I483" s="209"/>
      <c r="J483" s="209"/>
      <c r="K483" s="209"/>
      <c r="L483" s="209"/>
      <c r="M483" s="209"/>
      <c r="N483" s="209"/>
      <c r="O483" s="209"/>
      <c r="P483" s="209"/>
      <c r="Q483" s="209"/>
      <c r="R483" s="209"/>
      <c r="S483" s="209"/>
      <c r="T483" s="209"/>
      <c r="U483" s="209"/>
      <c r="V483" s="209"/>
      <c r="W483" s="209"/>
      <c r="X483" s="209"/>
      <c r="Y483" s="209"/>
      <c r="Z483" s="209"/>
      <c r="AA483" s="209"/>
      <c r="AB483" s="209"/>
      <c r="AC483" s="209"/>
      <c r="AD483" s="209"/>
      <c r="AE483" s="209"/>
      <c r="AF483" s="147"/>
      <c r="AG483" s="147"/>
      <c r="AH483" s="147"/>
      <c r="AI483" s="147"/>
      <c r="AJ483" s="147"/>
      <c r="AK483" s="147"/>
      <c r="AL483" s="147"/>
      <c r="AM483" s="147"/>
      <c r="AN483" s="147"/>
      <c r="AO483" s="147"/>
      <c r="AP483" s="147"/>
      <c r="AQ483" s="147"/>
      <c r="AR483" s="147"/>
      <c r="AS483" s="147"/>
      <c r="AT483" s="147"/>
    </row>
    <row r="484" spans="1:46" s="162" customFormat="1" x14ac:dyDescent="0.15">
      <c r="A484" s="276"/>
      <c r="B484" s="277"/>
      <c r="C484" s="278"/>
      <c r="D484" s="279"/>
      <c r="E484" s="279"/>
      <c r="F484" s="279"/>
      <c r="G484" s="279"/>
      <c r="H484" s="209"/>
      <c r="I484" s="209"/>
      <c r="J484" s="209"/>
      <c r="K484" s="209"/>
      <c r="L484" s="209"/>
      <c r="M484" s="209"/>
      <c r="N484" s="209"/>
      <c r="O484" s="209"/>
      <c r="P484" s="209"/>
      <c r="Q484" s="209"/>
      <c r="R484" s="209"/>
      <c r="S484" s="209"/>
      <c r="T484" s="209"/>
      <c r="U484" s="209"/>
      <c r="V484" s="209"/>
      <c r="W484" s="209"/>
      <c r="X484" s="209"/>
      <c r="Y484" s="209"/>
      <c r="Z484" s="209"/>
      <c r="AA484" s="209"/>
      <c r="AB484" s="209"/>
      <c r="AC484" s="209"/>
      <c r="AD484" s="209"/>
      <c r="AE484" s="209"/>
      <c r="AF484" s="147"/>
      <c r="AG484" s="147"/>
      <c r="AH484" s="147"/>
      <c r="AI484" s="147"/>
      <c r="AJ484" s="147"/>
      <c r="AK484" s="147"/>
      <c r="AL484" s="147"/>
      <c r="AM484" s="147"/>
      <c r="AN484" s="147"/>
      <c r="AO484" s="147"/>
      <c r="AP484" s="147"/>
      <c r="AQ484" s="147"/>
      <c r="AR484" s="147"/>
      <c r="AS484" s="147"/>
      <c r="AT484" s="147"/>
    </row>
    <row r="485" spans="1:46" s="162" customFormat="1" x14ac:dyDescent="0.15">
      <c r="A485" s="276"/>
      <c r="B485" s="277"/>
      <c r="C485" s="278"/>
      <c r="D485" s="279"/>
      <c r="E485" s="279"/>
      <c r="F485" s="279"/>
      <c r="G485" s="279"/>
      <c r="H485" s="209"/>
      <c r="I485" s="209"/>
      <c r="J485" s="209"/>
      <c r="K485" s="209"/>
      <c r="L485" s="209"/>
      <c r="M485" s="209"/>
      <c r="N485" s="209"/>
      <c r="O485" s="209"/>
      <c r="P485" s="209"/>
      <c r="Q485" s="209"/>
      <c r="R485" s="209"/>
      <c r="S485" s="209"/>
      <c r="T485" s="209"/>
      <c r="U485" s="209"/>
      <c r="V485" s="209"/>
      <c r="W485" s="209"/>
      <c r="X485" s="209"/>
      <c r="Y485" s="209"/>
      <c r="Z485" s="209"/>
      <c r="AA485" s="209"/>
      <c r="AB485" s="209"/>
      <c r="AC485" s="209"/>
      <c r="AD485" s="209"/>
      <c r="AE485" s="209"/>
      <c r="AF485" s="147"/>
      <c r="AG485" s="147"/>
      <c r="AH485" s="147"/>
      <c r="AI485" s="147"/>
      <c r="AJ485" s="147"/>
      <c r="AK485" s="147"/>
      <c r="AL485" s="147"/>
      <c r="AM485" s="147"/>
      <c r="AN485" s="147"/>
      <c r="AO485" s="147"/>
      <c r="AP485" s="147"/>
      <c r="AQ485" s="147"/>
      <c r="AR485" s="147"/>
      <c r="AS485" s="147"/>
      <c r="AT485" s="147"/>
    </row>
    <row r="486" spans="1:46" s="162" customFormat="1" x14ac:dyDescent="0.15">
      <c r="A486" s="276"/>
      <c r="B486" s="277"/>
      <c r="C486" s="278"/>
      <c r="D486" s="279"/>
      <c r="E486" s="279"/>
      <c r="F486" s="279"/>
      <c r="G486" s="279"/>
      <c r="H486" s="209"/>
      <c r="I486" s="209"/>
      <c r="J486" s="209"/>
      <c r="K486" s="209"/>
      <c r="L486" s="209"/>
      <c r="M486" s="209"/>
      <c r="N486" s="209"/>
      <c r="O486" s="209"/>
      <c r="P486" s="209"/>
      <c r="Q486" s="209"/>
      <c r="R486" s="209"/>
      <c r="S486" s="209"/>
      <c r="T486" s="209"/>
      <c r="U486" s="209"/>
      <c r="V486" s="209"/>
      <c r="W486" s="209"/>
      <c r="X486" s="209"/>
      <c r="Y486" s="209"/>
      <c r="Z486" s="209"/>
      <c r="AA486" s="209"/>
      <c r="AB486" s="209"/>
      <c r="AC486" s="209"/>
      <c r="AD486" s="209"/>
      <c r="AE486" s="209"/>
      <c r="AF486" s="147"/>
      <c r="AG486" s="147"/>
      <c r="AH486" s="147"/>
      <c r="AI486" s="147"/>
      <c r="AJ486" s="147"/>
      <c r="AK486" s="147"/>
      <c r="AL486" s="147"/>
      <c r="AM486" s="147"/>
      <c r="AN486" s="147"/>
      <c r="AO486" s="147"/>
      <c r="AP486" s="147"/>
      <c r="AQ486" s="147"/>
      <c r="AR486" s="147"/>
      <c r="AS486" s="147"/>
      <c r="AT486" s="147"/>
    </row>
    <row r="487" spans="1:46" s="162" customFormat="1" x14ac:dyDescent="0.15">
      <c r="A487" s="276"/>
      <c r="B487" s="277"/>
      <c r="C487" s="278"/>
      <c r="D487" s="279"/>
      <c r="E487" s="279"/>
      <c r="F487" s="279"/>
      <c r="G487" s="279"/>
      <c r="H487" s="209"/>
      <c r="I487" s="209"/>
      <c r="J487" s="209"/>
      <c r="K487" s="209"/>
      <c r="L487" s="209"/>
      <c r="M487" s="209"/>
      <c r="N487" s="209"/>
      <c r="O487" s="209"/>
      <c r="P487" s="209"/>
      <c r="Q487" s="209"/>
      <c r="R487" s="209"/>
      <c r="S487" s="209"/>
      <c r="T487" s="209"/>
      <c r="U487" s="209"/>
      <c r="V487" s="209"/>
      <c r="W487" s="209"/>
      <c r="X487" s="209"/>
      <c r="Y487" s="209"/>
      <c r="Z487" s="209"/>
      <c r="AA487" s="209"/>
      <c r="AB487" s="209"/>
      <c r="AC487" s="209"/>
      <c r="AD487" s="209"/>
      <c r="AE487" s="209"/>
      <c r="AF487" s="147"/>
      <c r="AG487" s="147"/>
      <c r="AH487" s="147"/>
      <c r="AI487" s="147"/>
      <c r="AJ487" s="147"/>
      <c r="AK487" s="147"/>
      <c r="AL487" s="147"/>
      <c r="AM487" s="147"/>
      <c r="AN487" s="147"/>
      <c r="AO487" s="147"/>
      <c r="AP487" s="147"/>
      <c r="AQ487" s="147"/>
      <c r="AR487" s="147"/>
      <c r="AS487" s="147"/>
      <c r="AT487" s="147"/>
    </row>
    <row r="488" spans="1:46" s="162" customFormat="1" x14ac:dyDescent="0.15">
      <c r="A488" s="276"/>
      <c r="B488" s="277"/>
      <c r="C488" s="278"/>
      <c r="D488" s="279"/>
      <c r="E488" s="279"/>
      <c r="F488" s="279"/>
      <c r="G488" s="279"/>
      <c r="H488" s="209"/>
      <c r="I488" s="209"/>
      <c r="J488" s="209"/>
      <c r="K488" s="209"/>
      <c r="L488" s="209"/>
      <c r="M488" s="209"/>
      <c r="N488" s="209"/>
      <c r="O488" s="209"/>
      <c r="P488" s="209"/>
      <c r="Q488" s="209"/>
      <c r="R488" s="209"/>
      <c r="S488" s="209"/>
      <c r="T488" s="209"/>
      <c r="U488" s="209"/>
      <c r="V488" s="209"/>
      <c r="W488" s="209"/>
      <c r="X488" s="209"/>
      <c r="Y488" s="209"/>
      <c r="Z488" s="209"/>
      <c r="AA488" s="209"/>
      <c r="AB488" s="209"/>
      <c r="AC488" s="209"/>
      <c r="AD488" s="209"/>
      <c r="AE488" s="209"/>
      <c r="AF488" s="147"/>
      <c r="AG488" s="147"/>
      <c r="AH488" s="147"/>
      <c r="AI488" s="147"/>
      <c r="AJ488" s="147"/>
      <c r="AK488" s="147"/>
      <c r="AL488" s="147"/>
      <c r="AM488" s="147"/>
      <c r="AN488" s="147"/>
      <c r="AO488" s="147"/>
      <c r="AP488" s="147"/>
      <c r="AQ488" s="147"/>
      <c r="AR488" s="147"/>
      <c r="AS488" s="147"/>
      <c r="AT488" s="147"/>
    </row>
    <row r="489" spans="1:46" s="162" customFormat="1" x14ac:dyDescent="0.15">
      <c r="A489" s="276"/>
      <c r="B489" s="277"/>
      <c r="C489" s="278"/>
      <c r="D489" s="279"/>
      <c r="E489" s="279"/>
      <c r="F489" s="279"/>
      <c r="G489" s="279"/>
      <c r="H489" s="209"/>
      <c r="I489" s="209"/>
      <c r="J489" s="209"/>
      <c r="K489" s="209"/>
      <c r="L489" s="209"/>
      <c r="M489" s="209"/>
      <c r="N489" s="209"/>
      <c r="O489" s="209"/>
      <c r="P489" s="209"/>
      <c r="Q489" s="209"/>
      <c r="R489" s="209"/>
      <c r="S489" s="209"/>
      <c r="T489" s="209"/>
      <c r="U489" s="209"/>
      <c r="V489" s="209"/>
      <c r="W489" s="209"/>
      <c r="X489" s="209"/>
      <c r="Y489" s="209"/>
      <c r="Z489" s="209"/>
      <c r="AA489" s="209"/>
      <c r="AB489" s="209"/>
      <c r="AC489" s="209"/>
      <c r="AD489" s="209"/>
      <c r="AE489" s="209"/>
      <c r="AF489" s="147"/>
      <c r="AG489" s="147"/>
      <c r="AH489" s="147"/>
      <c r="AI489" s="147"/>
      <c r="AJ489" s="147"/>
      <c r="AK489" s="147"/>
      <c r="AL489" s="147"/>
      <c r="AM489" s="147"/>
      <c r="AN489" s="147"/>
      <c r="AO489" s="147"/>
      <c r="AP489" s="147"/>
      <c r="AQ489" s="147"/>
      <c r="AR489" s="147"/>
      <c r="AS489" s="147"/>
      <c r="AT489" s="147"/>
    </row>
    <row r="490" spans="1:46" s="162" customFormat="1" x14ac:dyDescent="0.15">
      <c r="A490" s="276"/>
      <c r="B490" s="277"/>
      <c r="C490" s="278"/>
      <c r="D490" s="279"/>
      <c r="E490" s="279"/>
      <c r="F490" s="279"/>
      <c r="G490" s="279"/>
      <c r="H490" s="209"/>
      <c r="I490" s="209"/>
      <c r="J490" s="209"/>
      <c r="K490" s="209"/>
      <c r="L490" s="209"/>
      <c r="M490" s="209"/>
      <c r="N490" s="209"/>
      <c r="O490" s="209"/>
      <c r="P490" s="209"/>
      <c r="Q490" s="209"/>
      <c r="R490" s="209"/>
      <c r="S490" s="209"/>
      <c r="T490" s="209"/>
      <c r="U490" s="209"/>
      <c r="V490" s="209"/>
      <c r="W490" s="209"/>
      <c r="X490" s="209"/>
      <c r="Y490" s="209"/>
      <c r="Z490" s="209"/>
      <c r="AA490" s="209"/>
      <c r="AB490" s="209"/>
      <c r="AC490" s="209"/>
      <c r="AD490" s="209"/>
      <c r="AE490" s="209"/>
      <c r="AF490" s="147"/>
      <c r="AG490" s="147"/>
      <c r="AH490" s="147"/>
      <c r="AI490" s="147"/>
      <c r="AJ490" s="147"/>
      <c r="AK490" s="147"/>
      <c r="AL490" s="147"/>
      <c r="AM490" s="147"/>
      <c r="AN490" s="147"/>
      <c r="AO490" s="147"/>
      <c r="AP490" s="147"/>
      <c r="AQ490" s="147"/>
      <c r="AR490" s="147"/>
      <c r="AS490" s="147"/>
      <c r="AT490" s="147"/>
    </row>
    <row r="491" spans="1:46" s="162" customFormat="1" x14ac:dyDescent="0.15">
      <c r="A491" s="276"/>
      <c r="B491" s="277"/>
      <c r="C491" s="278"/>
      <c r="D491" s="279"/>
      <c r="E491" s="279"/>
      <c r="F491" s="279"/>
      <c r="G491" s="279"/>
      <c r="H491" s="209"/>
      <c r="I491" s="209"/>
      <c r="J491" s="209"/>
      <c r="K491" s="209"/>
      <c r="L491" s="209"/>
      <c r="M491" s="209"/>
      <c r="N491" s="209"/>
      <c r="O491" s="209"/>
      <c r="P491" s="209"/>
      <c r="Q491" s="209"/>
      <c r="R491" s="209"/>
      <c r="S491" s="209"/>
      <c r="T491" s="209"/>
      <c r="U491" s="209"/>
      <c r="V491" s="209"/>
      <c r="W491" s="209"/>
      <c r="X491" s="209"/>
      <c r="Y491" s="209"/>
      <c r="Z491" s="209"/>
      <c r="AA491" s="209"/>
      <c r="AB491" s="209"/>
      <c r="AC491" s="209"/>
      <c r="AD491" s="209"/>
      <c r="AE491" s="209"/>
      <c r="AF491" s="147"/>
      <c r="AG491" s="147"/>
      <c r="AH491" s="147"/>
      <c r="AI491" s="147"/>
      <c r="AJ491" s="147"/>
      <c r="AK491" s="147"/>
      <c r="AL491" s="147"/>
      <c r="AM491" s="147"/>
      <c r="AN491" s="147"/>
      <c r="AO491" s="147"/>
      <c r="AP491" s="147"/>
      <c r="AQ491" s="147"/>
      <c r="AR491" s="147"/>
      <c r="AS491" s="147"/>
      <c r="AT491" s="147"/>
    </row>
    <row r="492" spans="1:46" s="162" customFormat="1" x14ac:dyDescent="0.15">
      <c r="A492" s="276"/>
      <c r="B492" s="277"/>
      <c r="C492" s="278"/>
      <c r="D492" s="279"/>
      <c r="E492" s="279"/>
      <c r="F492" s="279"/>
      <c r="G492" s="279"/>
      <c r="H492" s="209"/>
      <c r="I492" s="209"/>
      <c r="J492" s="209"/>
      <c r="K492" s="209"/>
      <c r="L492" s="209"/>
      <c r="M492" s="209"/>
      <c r="N492" s="209"/>
      <c r="O492" s="209"/>
      <c r="P492" s="209"/>
      <c r="Q492" s="209"/>
      <c r="R492" s="209"/>
      <c r="S492" s="209"/>
      <c r="T492" s="209"/>
      <c r="U492" s="209"/>
      <c r="V492" s="209"/>
      <c r="W492" s="209"/>
      <c r="X492" s="209"/>
      <c r="Y492" s="209"/>
      <c r="Z492" s="209"/>
      <c r="AA492" s="209"/>
      <c r="AB492" s="209"/>
      <c r="AC492" s="209"/>
      <c r="AD492" s="209"/>
      <c r="AE492" s="209"/>
      <c r="AF492" s="147"/>
      <c r="AG492" s="147"/>
      <c r="AH492" s="147"/>
      <c r="AI492" s="147"/>
      <c r="AJ492" s="147"/>
      <c r="AK492" s="147"/>
      <c r="AL492" s="147"/>
      <c r="AM492" s="147"/>
      <c r="AN492" s="147"/>
      <c r="AO492" s="147"/>
      <c r="AP492" s="147"/>
      <c r="AQ492" s="147"/>
      <c r="AR492" s="147"/>
      <c r="AS492" s="147"/>
      <c r="AT492" s="147"/>
    </row>
    <row r="493" spans="1:46" s="162" customFormat="1" x14ac:dyDescent="0.15">
      <c r="A493" s="276"/>
      <c r="B493" s="277"/>
      <c r="C493" s="278"/>
      <c r="D493" s="279"/>
      <c r="E493" s="279"/>
      <c r="F493" s="279"/>
      <c r="G493" s="279"/>
      <c r="H493" s="209"/>
      <c r="I493" s="209"/>
      <c r="J493" s="209"/>
      <c r="K493" s="209"/>
      <c r="L493" s="209"/>
      <c r="M493" s="209"/>
      <c r="N493" s="209"/>
      <c r="O493" s="209"/>
      <c r="P493" s="209"/>
      <c r="Q493" s="209"/>
      <c r="R493" s="209"/>
      <c r="S493" s="209"/>
      <c r="T493" s="209"/>
      <c r="U493" s="209"/>
      <c r="V493" s="209"/>
      <c r="W493" s="209"/>
      <c r="X493" s="209"/>
      <c r="Y493" s="209"/>
      <c r="Z493" s="209"/>
      <c r="AA493" s="209"/>
      <c r="AB493" s="209"/>
      <c r="AC493" s="209"/>
      <c r="AD493" s="209"/>
      <c r="AE493" s="209"/>
      <c r="AF493" s="147"/>
      <c r="AG493" s="147"/>
      <c r="AH493" s="147"/>
      <c r="AI493" s="147"/>
      <c r="AJ493" s="147"/>
      <c r="AK493" s="147"/>
      <c r="AL493" s="147"/>
      <c r="AM493" s="147"/>
      <c r="AN493" s="147"/>
      <c r="AO493" s="147"/>
      <c r="AP493" s="147"/>
      <c r="AQ493" s="147"/>
      <c r="AR493" s="147"/>
      <c r="AS493" s="147"/>
      <c r="AT493" s="147"/>
    </row>
    <row r="494" spans="1:46" s="162" customFormat="1" x14ac:dyDescent="0.15">
      <c r="A494" s="276"/>
      <c r="B494" s="277"/>
      <c r="C494" s="278"/>
      <c r="D494" s="279"/>
      <c r="E494" s="279"/>
      <c r="F494" s="279"/>
      <c r="G494" s="279"/>
      <c r="H494" s="209"/>
      <c r="I494" s="209"/>
      <c r="J494" s="209"/>
      <c r="K494" s="209"/>
      <c r="L494" s="209"/>
      <c r="M494" s="209"/>
      <c r="N494" s="209"/>
      <c r="O494" s="209"/>
      <c r="P494" s="209"/>
      <c r="Q494" s="209"/>
      <c r="R494" s="209"/>
      <c r="S494" s="209"/>
      <c r="T494" s="209"/>
      <c r="U494" s="209"/>
      <c r="V494" s="209"/>
      <c r="W494" s="209"/>
      <c r="X494" s="209"/>
      <c r="Y494" s="209"/>
      <c r="Z494" s="209"/>
      <c r="AA494" s="209"/>
      <c r="AB494" s="209"/>
      <c r="AC494" s="209"/>
      <c r="AD494" s="209"/>
      <c r="AE494" s="209"/>
      <c r="AF494" s="147"/>
      <c r="AG494" s="147"/>
      <c r="AH494" s="147"/>
      <c r="AI494" s="147"/>
      <c r="AJ494" s="147"/>
      <c r="AK494" s="147"/>
      <c r="AL494" s="147"/>
      <c r="AM494" s="147"/>
      <c r="AN494" s="147"/>
      <c r="AO494" s="147"/>
      <c r="AP494" s="147"/>
      <c r="AQ494" s="147"/>
      <c r="AR494" s="147"/>
      <c r="AS494" s="147"/>
      <c r="AT494" s="147"/>
    </row>
    <row r="495" spans="1:46" s="162" customFormat="1" x14ac:dyDescent="0.15">
      <c r="A495" s="276"/>
      <c r="B495" s="277"/>
      <c r="C495" s="278"/>
      <c r="D495" s="279"/>
      <c r="E495" s="279"/>
      <c r="F495" s="279"/>
      <c r="G495" s="279"/>
      <c r="H495" s="209"/>
      <c r="I495" s="209"/>
      <c r="J495" s="209"/>
      <c r="K495" s="209"/>
      <c r="L495" s="209"/>
      <c r="M495" s="209"/>
      <c r="N495" s="209"/>
      <c r="O495" s="209"/>
      <c r="P495" s="209"/>
      <c r="Q495" s="209"/>
      <c r="R495" s="209"/>
      <c r="S495" s="209"/>
      <c r="T495" s="209"/>
      <c r="U495" s="209"/>
      <c r="V495" s="209"/>
      <c r="W495" s="209"/>
      <c r="X495" s="209"/>
      <c r="Y495" s="209"/>
      <c r="Z495" s="209"/>
      <c r="AA495" s="209"/>
      <c r="AB495" s="209"/>
      <c r="AC495" s="209"/>
      <c r="AD495" s="209"/>
      <c r="AE495" s="209"/>
      <c r="AF495" s="147"/>
      <c r="AG495" s="147"/>
      <c r="AH495" s="147"/>
      <c r="AI495" s="147"/>
      <c r="AJ495" s="147"/>
      <c r="AK495" s="147"/>
      <c r="AL495" s="147"/>
      <c r="AM495" s="147"/>
      <c r="AN495" s="147"/>
      <c r="AO495" s="147"/>
      <c r="AP495" s="147"/>
      <c r="AQ495" s="147"/>
      <c r="AR495" s="147"/>
      <c r="AS495" s="147"/>
      <c r="AT495" s="147"/>
    </row>
    <row r="496" spans="1:46" s="162" customFormat="1" x14ac:dyDescent="0.15">
      <c r="A496" s="276"/>
      <c r="B496" s="277"/>
      <c r="C496" s="278"/>
      <c r="D496" s="279"/>
      <c r="E496" s="279"/>
      <c r="F496" s="279"/>
      <c r="G496" s="279"/>
      <c r="H496" s="209"/>
      <c r="I496" s="209"/>
      <c r="J496" s="209"/>
      <c r="K496" s="209"/>
      <c r="L496" s="209"/>
      <c r="M496" s="209"/>
      <c r="N496" s="209"/>
      <c r="O496" s="209"/>
      <c r="P496" s="209"/>
      <c r="Q496" s="209"/>
      <c r="R496" s="209"/>
      <c r="S496" s="209"/>
      <c r="T496" s="209"/>
      <c r="U496" s="209"/>
      <c r="V496" s="209"/>
      <c r="W496" s="209"/>
      <c r="X496" s="209"/>
      <c r="Y496" s="209"/>
      <c r="Z496" s="209"/>
      <c r="AA496" s="209"/>
      <c r="AB496" s="209"/>
      <c r="AC496" s="209"/>
      <c r="AD496" s="209"/>
      <c r="AE496" s="209"/>
      <c r="AF496" s="147"/>
      <c r="AG496" s="147"/>
      <c r="AH496" s="147"/>
      <c r="AI496" s="147"/>
      <c r="AJ496" s="147"/>
      <c r="AK496" s="147"/>
      <c r="AL496" s="147"/>
      <c r="AM496" s="147"/>
      <c r="AN496" s="147"/>
      <c r="AO496" s="147"/>
      <c r="AP496" s="147"/>
      <c r="AQ496" s="147"/>
      <c r="AR496" s="147"/>
      <c r="AS496" s="147"/>
      <c r="AT496" s="147"/>
    </row>
    <row r="497" spans="1:46" s="162" customFormat="1" x14ac:dyDescent="0.15">
      <c r="A497" s="276"/>
      <c r="B497" s="277"/>
      <c r="C497" s="278"/>
      <c r="D497" s="279"/>
      <c r="E497" s="279"/>
      <c r="F497" s="279"/>
      <c r="G497" s="279"/>
      <c r="H497" s="209"/>
      <c r="I497" s="209"/>
      <c r="J497" s="209"/>
      <c r="K497" s="209"/>
      <c r="L497" s="209"/>
      <c r="M497" s="209"/>
      <c r="N497" s="209"/>
      <c r="O497" s="209"/>
      <c r="P497" s="209"/>
      <c r="Q497" s="209"/>
      <c r="R497" s="209"/>
      <c r="S497" s="209"/>
      <c r="T497" s="209"/>
      <c r="U497" s="209"/>
      <c r="V497" s="209"/>
      <c r="W497" s="209"/>
      <c r="X497" s="209"/>
      <c r="Y497" s="209"/>
      <c r="Z497" s="209"/>
      <c r="AA497" s="209"/>
      <c r="AB497" s="209"/>
      <c r="AC497" s="209"/>
      <c r="AD497" s="209"/>
      <c r="AE497" s="209"/>
      <c r="AF497" s="147"/>
      <c r="AG497" s="147"/>
      <c r="AH497" s="147"/>
      <c r="AI497" s="147"/>
      <c r="AJ497" s="147"/>
      <c r="AK497" s="147"/>
      <c r="AL497" s="147"/>
      <c r="AM497" s="147"/>
      <c r="AN497" s="147"/>
      <c r="AO497" s="147"/>
      <c r="AP497" s="147"/>
      <c r="AQ497" s="147"/>
      <c r="AR497" s="147"/>
      <c r="AS497" s="147"/>
      <c r="AT497" s="147"/>
    </row>
    <row r="498" spans="1:46" s="162" customFormat="1" x14ac:dyDescent="0.15">
      <c r="A498" s="276"/>
      <c r="B498" s="277"/>
      <c r="C498" s="278"/>
      <c r="D498" s="279"/>
      <c r="E498" s="279"/>
      <c r="F498" s="279"/>
      <c r="G498" s="279"/>
      <c r="H498" s="209"/>
      <c r="I498" s="209"/>
      <c r="J498" s="209"/>
      <c r="K498" s="209"/>
      <c r="L498" s="209"/>
      <c r="M498" s="209"/>
      <c r="N498" s="209"/>
      <c r="O498" s="209"/>
      <c r="P498" s="209"/>
      <c r="Q498" s="209"/>
      <c r="R498" s="209"/>
      <c r="S498" s="209"/>
      <c r="T498" s="209"/>
      <c r="U498" s="209"/>
      <c r="V498" s="209"/>
      <c r="W498" s="209"/>
      <c r="X498" s="209"/>
      <c r="Y498" s="209"/>
      <c r="Z498" s="209"/>
      <c r="AA498" s="209"/>
      <c r="AB498" s="209"/>
      <c r="AC498" s="209"/>
      <c r="AD498" s="209"/>
      <c r="AE498" s="209"/>
      <c r="AF498" s="147"/>
      <c r="AG498" s="147"/>
      <c r="AH498" s="147"/>
      <c r="AI498" s="147"/>
      <c r="AJ498" s="147"/>
      <c r="AK498" s="147"/>
      <c r="AL498" s="147"/>
      <c r="AM498" s="147"/>
      <c r="AN498" s="147"/>
      <c r="AO498" s="147"/>
      <c r="AP498" s="147"/>
      <c r="AQ498" s="147"/>
      <c r="AR498" s="147"/>
      <c r="AS498" s="147"/>
      <c r="AT498" s="147"/>
    </row>
    <row r="499" spans="1:46" s="162" customFormat="1" x14ac:dyDescent="0.15">
      <c r="A499" s="276"/>
      <c r="B499" s="277"/>
      <c r="C499" s="278"/>
      <c r="D499" s="279"/>
      <c r="E499" s="279"/>
      <c r="F499" s="279"/>
      <c r="G499" s="279"/>
      <c r="H499" s="209"/>
      <c r="I499" s="209"/>
      <c r="J499" s="209"/>
      <c r="K499" s="209"/>
      <c r="L499" s="209"/>
      <c r="M499" s="209"/>
      <c r="N499" s="209"/>
      <c r="O499" s="209"/>
      <c r="P499" s="209"/>
      <c r="Q499" s="209"/>
      <c r="R499" s="209"/>
      <c r="S499" s="209"/>
      <c r="T499" s="209"/>
      <c r="U499" s="209"/>
      <c r="V499" s="209"/>
      <c r="W499" s="209"/>
      <c r="X499" s="209"/>
      <c r="Y499" s="209"/>
      <c r="Z499" s="209"/>
      <c r="AA499" s="209"/>
      <c r="AB499" s="209"/>
      <c r="AC499" s="209"/>
      <c r="AD499" s="209"/>
      <c r="AE499" s="209"/>
      <c r="AF499" s="147"/>
      <c r="AG499" s="147"/>
      <c r="AH499" s="147"/>
      <c r="AI499" s="147"/>
      <c r="AJ499" s="147"/>
      <c r="AK499" s="147"/>
      <c r="AL499" s="147"/>
      <c r="AM499" s="147"/>
      <c r="AN499" s="147"/>
      <c r="AO499" s="147"/>
      <c r="AP499" s="147"/>
      <c r="AQ499" s="147"/>
      <c r="AR499" s="147"/>
      <c r="AS499" s="147"/>
      <c r="AT499" s="147"/>
    </row>
    <row r="500" spans="1:46" s="162" customFormat="1" x14ac:dyDescent="0.15">
      <c r="A500" s="276"/>
      <c r="B500" s="277"/>
      <c r="C500" s="278"/>
      <c r="D500" s="279"/>
      <c r="E500" s="279"/>
      <c r="F500" s="279"/>
      <c r="G500" s="279"/>
      <c r="H500" s="209"/>
      <c r="I500" s="209"/>
      <c r="J500" s="209"/>
      <c r="K500" s="209"/>
      <c r="L500" s="209"/>
      <c r="M500" s="209"/>
      <c r="N500" s="209"/>
      <c r="O500" s="209"/>
      <c r="P500" s="209"/>
      <c r="Q500" s="209"/>
      <c r="R500" s="209"/>
      <c r="S500" s="209"/>
      <c r="T500" s="209"/>
      <c r="U500" s="209"/>
      <c r="V500" s="209"/>
      <c r="W500" s="209"/>
      <c r="X500" s="209"/>
      <c r="Y500" s="209"/>
      <c r="Z500" s="209"/>
      <c r="AA500" s="209"/>
      <c r="AB500" s="209"/>
      <c r="AC500" s="209"/>
      <c r="AD500" s="209"/>
      <c r="AE500" s="209"/>
      <c r="AF500" s="147"/>
      <c r="AG500" s="147"/>
      <c r="AH500" s="147"/>
      <c r="AI500" s="147"/>
      <c r="AJ500" s="147"/>
      <c r="AK500" s="147"/>
      <c r="AL500" s="147"/>
      <c r="AM500" s="147"/>
      <c r="AN500" s="147"/>
      <c r="AO500" s="147"/>
      <c r="AP500" s="147"/>
      <c r="AQ500" s="147"/>
      <c r="AR500" s="147"/>
      <c r="AS500" s="147"/>
      <c r="AT500" s="147"/>
    </row>
    <row r="501" spans="1:46" s="162" customFormat="1" x14ac:dyDescent="0.15">
      <c r="A501" s="276"/>
      <c r="B501" s="277"/>
      <c r="C501" s="278"/>
      <c r="D501" s="279"/>
      <c r="E501" s="279"/>
      <c r="F501" s="279"/>
      <c r="G501" s="279"/>
      <c r="H501" s="209"/>
      <c r="I501" s="209"/>
      <c r="J501" s="209"/>
      <c r="K501" s="209"/>
      <c r="L501" s="209"/>
      <c r="M501" s="209"/>
      <c r="N501" s="209"/>
      <c r="O501" s="209"/>
      <c r="P501" s="209"/>
      <c r="Q501" s="209"/>
      <c r="R501" s="209"/>
      <c r="S501" s="209"/>
      <c r="T501" s="209"/>
      <c r="U501" s="209"/>
      <c r="V501" s="209"/>
      <c r="W501" s="209"/>
      <c r="X501" s="209"/>
      <c r="Y501" s="209"/>
      <c r="Z501" s="209"/>
      <c r="AA501" s="209"/>
      <c r="AB501" s="209"/>
      <c r="AC501" s="209"/>
      <c r="AD501" s="209"/>
      <c r="AE501" s="209"/>
      <c r="AF501" s="147"/>
      <c r="AG501" s="147"/>
      <c r="AH501" s="147"/>
      <c r="AI501" s="147"/>
      <c r="AJ501" s="147"/>
      <c r="AK501" s="147"/>
      <c r="AL501" s="147"/>
      <c r="AM501" s="147"/>
      <c r="AN501" s="147"/>
      <c r="AO501" s="147"/>
      <c r="AP501" s="147"/>
      <c r="AQ501" s="147"/>
      <c r="AR501" s="147"/>
      <c r="AS501" s="147"/>
      <c r="AT501" s="147"/>
    </row>
    <row r="502" spans="1:46" s="162" customFormat="1" x14ac:dyDescent="0.15">
      <c r="A502" s="276"/>
      <c r="B502" s="277"/>
      <c r="C502" s="278"/>
      <c r="D502" s="279"/>
      <c r="E502" s="279"/>
      <c r="F502" s="279"/>
      <c r="G502" s="279"/>
      <c r="H502" s="209"/>
      <c r="I502" s="209"/>
      <c r="J502" s="209"/>
      <c r="K502" s="209"/>
      <c r="L502" s="209"/>
      <c r="M502" s="209"/>
      <c r="N502" s="209"/>
      <c r="O502" s="209"/>
      <c r="P502" s="209"/>
      <c r="Q502" s="209"/>
      <c r="R502" s="209"/>
      <c r="S502" s="209"/>
      <c r="T502" s="209"/>
      <c r="U502" s="209"/>
      <c r="V502" s="209"/>
      <c r="W502" s="209"/>
      <c r="X502" s="209"/>
      <c r="Y502" s="209"/>
      <c r="Z502" s="209"/>
      <c r="AA502" s="209"/>
      <c r="AB502" s="209"/>
      <c r="AC502" s="209"/>
      <c r="AD502" s="209"/>
      <c r="AE502" s="209"/>
      <c r="AF502" s="147"/>
      <c r="AG502" s="147"/>
      <c r="AH502" s="147"/>
      <c r="AI502" s="147"/>
      <c r="AJ502" s="147"/>
      <c r="AK502" s="147"/>
      <c r="AL502" s="147"/>
      <c r="AM502" s="147"/>
      <c r="AN502" s="147"/>
      <c r="AO502" s="147"/>
      <c r="AP502" s="147"/>
      <c r="AQ502" s="147"/>
      <c r="AR502" s="147"/>
      <c r="AS502" s="147"/>
      <c r="AT502" s="147"/>
    </row>
    <row r="503" spans="1:46" s="162" customFormat="1" x14ac:dyDescent="0.15">
      <c r="A503" s="276"/>
      <c r="B503" s="277"/>
      <c r="C503" s="278"/>
      <c r="D503" s="279"/>
      <c r="E503" s="279"/>
      <c r="F503" s="279"/>
      <c r="G503" s="279"/>
      <c r="H503" s="209"/>
      <c r="I503" s="209"/>
      <c r="J503" s="209"/>
      <c r="K503" s="209"/>
      <c r="L503" s="209"/>
      <c r="M503" s="209"/>
      <c r="N503" s="209"/>
      <c r="O503" s="209"/>
      <c r="P503" s="209"/>
      <c r="Q503" s="209"/>
      <c r="R503" s="209"/>
      <c r="S503" s="209"/>
      <c r="T503" s="209"/>
      <c r="U503" s="209"/>
      <c r="V503" s="209"/>
      <c r="W503" s="209"/>
      <c r="X503" s="209"/>
      <c r="Y503" s="209"/>
      <c r="Z503" s="209"/>
      <c r="AA503" s="209"/>
      <c r="AB503" s="209"/>
      <c r="AC503" s="209"/>
      <c r="AD503" s="209"/>
      <c r="AE503" s="209"/>
      <c r="AF503" s="147"/>
      <c r="AG503" s="147"/>
      <c r="AH503" s="147"/>
      <c r="AI503" s="147"/>
      <c r="AJ503" s="147"/>
      <c r="AK503" s="147"/>
      <c r="AL503" s="147"/>
      <c r="AM503" s="147"/>
      <c r="AN503" s="147"/>
      <c r="AO503" s="147"/>
      <c r="AP503" s="147"/>
      <c r="AQ503" s="147"/>
      <c r="AR503" s="147"/>
      <c r="AS503" s="147"/>
      <c r="AT503" s="147"/>
    </row>
    <row r="504" spans="1:46" s="162" customFormat="1" x14ac:dyDescent="0.15">
      <c r="A504" s="276"/>
      <c r="B504" s="277"/>
      <c r="C504" s="278"/>
      <c r="D504" s="279"/>
      <c r="E504" s="279"/>
      <c r="F504" s="279"/>
      <c r="G504" s="279"/>
      <c r="H504" s="209"/>
      <c r="I504" s="209"/>
      <c r="J504" s="209"/>
      <c r="K504" s="209"/>
      <c r="L504" s="209"/>
      <c r="M504" s="209"/>
      <c r="N504" s="209"/>
      <c r="O504" s="209"/>
      <c r="P504" s="209"/>
      <c r="Q504" s="209"/>
      <c r="R504" s="209"/>
      <c r="S504" s="209"/>
      <c r="T504" s="209"/>
      <c r="U504" s="209"/>
      <c r="V504" s="209"/>
      <c r="W504" s="209"/>
      <c r="X504" s="209"/>
      <c r="Y504" s="209"/>
      <c r="Z504" s="209"/>
      <c r="AA504" s="209"/>
      <c r="AB504" s="209"/>
      <c r="AC504" s="209"/>
      <c r="AD504" s="209"/>
      <c r="AE504" s="209"/>
      <c r="AF504" s="147"/>
      <c r="AG504" s="147"/>
      <c r="AH504" s="147"/>
      <c r="AI504" s="147"/>
      <c r="AJ504" s="147"/>
      <c r="AK504" s="147"/>
      <c r="AL504" s="147"/>
      <c r="AM504" s="147"/>
      <c r="AN504" s="147"/>
      <c r="AO504" s="147"/>
      <c r="AP504" s="147"/>
      <c r="AQ504" s="147"/>
      <c r="AR504" s="147"/>
      <c r="AS504" s="147"/>
      <c r="AT504" s="147"/>
    </row>
    <row r="505" spans="1:46" s="162" customFormat="1" x14ac:dyDescent="0.15">
      <c r="A505" s="276"/>
      <c r="B505" s="277"/>
      <c r="C505" s="278"/>
      <c r="D505" s="279"/>
      <c r="E505" s="279"/>
      <c r="F505" s="279"/>
      <c r="G505" s="279"/>
      <c r="H505" s="209"/>
      <c r="I505" s="209"/>
      <c r="J505" s="209"/>
      <c r="K505" s="209"/>
      <c r="L505" s="209"/>
      <c r="M505" s="209"/>
      <c r="N505" s="209"/>
      <c r="O505" s="209"/>
      <c r="P505" s="209"/>
      <c r="Q505" s="209"/>
      <c r="R505" s="209"/>
      <c r="S505" s="209"/>
      <c r="T505" s="209"/>
      <c r="U505" s="209"/>
      <c r="V505" s="209"/>
      <c r="W505" s="209"/>
      <c r="X505" s="209"/>
      <c r="Y505" s="209"/>
      <c r="Z505" s="209"/>
      <c r="AA505" s="209"/>
      <c r="AB505" s="209"/>
      <c r="AC505" s="209"/>
      <c r="AD505" s="209"/>
      <c r="AE505" s="209"/>
      <c r="AF505" s="147"/>
      <c r="AG505" s="147"/>
      <c r="AH505" s="147"/>
      <c r="AI505" s="147"/>
      <c r="AJ505" s="147"/>
      <c r="AK505" s="147"/>
      <c r="AL505" s="147"/>
      <c r="AM505" s="147"/>
      <c r="AN505" s="147"/>
      <c r="AO505" s="147"/>
      <c r="AP505" s="147"/>
      <c r="AQ505" s="147"/>
      <c r="AR505" s="147"/>
      <c r="AS505" s="147"/>
      <c r="AT505" s="147"/>
    </row>
    <row r="506" spans="1:46" s="162" customFormat="1" x14ac:dyDescent="0.15">
      <c r="A506" s="276"/>
      <c r="B506" s="277"/>
      <c r="C506" s="278"/>
      <c r="D506" s="279"/>
      <c r="E506" s="279"/>
      <c r="F506" s="279"/>
      <c r="G506" s="279"/>
      <c r="H506" s="209"/>
      <c r="I506" s="209"/>
      <c r="J506" s="209"/>
      <c r="K506" s="209"/>
      <c r="L506" s="209"/>
      <c r="M506" s="209"/>
      <c r="N506" s="209"/>
      <c r="O506" s="209"/>
      <c r="P506" s="209"/>
      <c r="Q506" s="209"/>
      <c r="R506" s="209"/>
      <c r="S506" s="209"/>
      <c r="T506" s="209"/>
      <c r="U506" s="209"/>
      <c r="V506" s="209"/>
      <c r="W506" s="209"/>
      <c r="X506" s="209"/>
      <c r="Y506" s="209"/>
      <c r="Z506" s="209"/>
      <c r="AA506" s="209"/>
      <c r="AB506" s="209"/>
      <c r="AC506" s="209"/>
      <c r="AD506" s="209"/>
      <c r="AE506" s="209"/>
      <c r="AF506" s="147"/>
      <c r="AG506" s="147"/>
      <c r="AH506" s="147"/>
      <c r="AI506" s="147"/>
      <c r="AJ506" s="147"/>
      <c r="AK506" s="147"/>
      <c r="AL506" s="147"/>
      <c r="AM506" s="147"/>
      <c r="AN506" s="147"/>
      <c r="AO506" s="147"/>
      <c r="AP506" s="147"/>
      <c r="AQ506" s="147"/>
      <c r="AR506" s="147"/>
      <c r="AS506" s="147"/>
      <c r="AT506" s="147"/>
    </row>
    <row r="507" spans="1:46" s="162" customFormat="1" x14ac:dyDescent="0.15">
      <c r="A507" s="276"/>
      <c r="B507" s="277"/>
      <c r="C507" s="278"/>
      <c r="D507" s="279"/>
      <c r="E507" s="279"/>
      <c r="F507" s="279"/>
      <c r="G507" s="279"/>
      <c r="H507" s="209"/>
      <c r="I507" s="209"/>
      <c r="J507" s="209"/>
      <c r="K507" s="209"/>
      <c r="L507" s="209"/>
      <c r="M507" s="209"/>
      <c r="N507" s="209"/>
      <c r="O507" s="209"/>
      <c r="P507" s="209"/>
      <c r="Q507" s="209"/>
      <c r="R507" s="209"/>
      <c r="S507" s="209"/>
      <c r="T507" s="209"/>
      <c r="U507" s="209"/>
      <c r="V507" s="209"/>
      <c r="W507" s="209"/>
      <c r="X507" s="209"/>
      <c r="Y507" s="209"/>
      <c r="Z507" s="209"/>
      <c r="AA507" s="209"/>
      <c r="AB507" s="209"/>
      <c r="AC507" s="209"/>
      <c r="AD507" s="209"/>
      <c r="AE507" s="209"/>
      <c r="AF507" s="147"/>
      <c r="AG507" s="147"/>
      <c r="AH507" s="147"/>
      <c r="AI507" s="147"/>
      <c r="AJ507" s="147"/>
      <c r="AK507" s="147"/>
      <c r="AL507" s="147"/>
      <c r="AM507" s="147"/>
      <c r="AN507" s="147"/>
      <c r="AO507" s="147"/>
      <c r="AP507" s="147"/>
      <c r="AQ507" s="147"/>
      <c r="AR507" s="147"/>
      <c r="AS507" s="147"/>
      <c r="AT507" s="147"/>
    </row>
    <row r="508" spans="1:46" s="162" customFormat="1" x14ac:dyDescent="0.15">
      <c r="A508" s="276"/>
      <c r="B508" s="277"/>
      <c r="C508" s="278"/>
      <c r="D508" s="279"/>
      <c r="E508" s="279"/>
      <c r="F508" s="279"/>
      <c r="G508" s="279"/>
      <c r="H508" s="209"/>
      <c r="I508" s="209"/>
      <c r="J508" s="209"/>
      <c r="K508" s="209"/>
      <c r="L508" s="209"/>
      <c r="M508" s="209"/>
      <c r="N508" s="209"/>
      <c r="O508" s="209"/>
      <c r="P508" s="209"/>
      <c r="Q508" s="209"/>
      <c r="R508" s="209"/>
      <c r="S508" s="209"/>
      <c r="T508" s="209"/>
      <c r="U508" s="209"/>
      <c r="V508" s="209"/>
      <c r="W508" s="209"/>
      <c r="X508" s="209"/>
      <c r="Y508" s="209"/>
      <c r="Z508" s="209"/>
      <c r="AA508" s="209"/>
      <c r="AB508" s="209"/>
      <c r="AC508" s="209"/>
      <c r="AD508" s="209"/>
      <c r="AE508" s="209"/>
      <c r="AF508" s="147"/>
      <c r="AG508" s="147"/>
      <c r="AH508" s="147"/>
      <c r="AI508" s="147"/>
      <c r="AJ508" s="147"/>
      <c r="AK508" s="147"/>
      <c r="AL508" s="147"/>
      <c r="AM508" s="147"/>
      <c r="AN508" s="147"/>
      <c r="AO508" s="147"/>
      <c r="AP508" s="147"/>
      <c r="AQ508" s="147"/>
      <c r="AR508" s="147"/>
      <c r="AS508" s="147"/>
      <c r="AT508" s="147"/>
    </row>
    <row r="509" spans="1:46" s="162" customFormat="1" x14ac:dyDescent="0.15">
      <c r="A509" s="276"/>
      <c r="B509" s="277"/>
      <c r="C509" s="278"/>
      <c r="D509" s="279"/>
      <c r="E509" s="279"/>
      <c r="F509" s="279"/>
      <c r="G509" s="279"/>
      <c r="H509" s="209"/>
      <c r="I509" s="209"/>
      <c r="J509" s="209"/>
      <c r="K509" s="209"/>
      <c r="L509" s="209"/>
      <c r="M509" s="209"/>
      <c r="N509" s="209"/>
      <c r="O509" s="209"/>
      <c r="P509" s="209"/>
      <c r="Q509" s="209"/>
      <c r="R509" s="209"/>
      <c r="S509" s="209"/>
      <c r="T509" s="209"/>
      <c r="U509" s="209"/>
      <c r="V509" s="209"/>
      <c r="W509" s="209"/>
      <c r="X509" s="209"/>
      <c r="Y509" s="209"/>
      <c r="Z509" s="209"/>
      <c r="AA509" s="209"/>
      <c r="AB509" s="209"/>
      <c r="AC509" s="209"/>
      <c r="AD509" s="209"/>
      <c r="AE509" s="209"/>
      <c r="AF509" s="147"/>
      <c r="AG509" s="147"/>
      <c r="AH509" s="147"/>
      <c r="AI509" s="147"/>
      <c r="AJ509" s="147"/>
      <c r="AK509" s="147"/>
      <c r="AL509" s="147"/>
      <c r="AM509" s="147"/>
      <c r="AN509" s="147"/>
      <c r="AO509" s="147"/>
      <c r="AP509" s="147"/>
      <c r="AQ509" s="147"/>
      <c r="AR509" s="147"/>
      <c r="AS509" s="147"/>
      <c r="AT509" s="147"/>
    </row>
    <row r="510" spans="1:46" s="162" customFormat="1" x14ac:dyDescent="0.15">
      <c r="A510" s="276"/>
      <c r="B510" s="277"/>
      <c r="C510" s="278"/>
      <c r="D510" s="279"/>
      <c r="E510" s="279"/>
      <c r="F510" s="279"/>
      <c r="G510" s="279"/>
      <c r="H510" s="209"/>
      <c r="I510" s="209"/>
      <c r="J510" s="209"/>
      <c r="K510" s="209"/>
      <c r="L510" s="209"/>
      <c r="M510" s="209"/>
      <c r="N510" s="209"/>
      <c r="O510" s="209"/>
      <c r="P510" s="209"/>
      <c r="Q510" s="209"/>
      <c r="R510" s="209"/>
      <c r="S510" s="209"/>
      <c r="T510" s="209"/>
      <c r="U510" s="209"/>
      <c r="V510" s="209"/>
      <c r="W510" s="209"/>
      <c r="X510" s="209"/>
      <c r="Y510" s="209"/>
      <c r="Z510" s="209"/>
      <c r="AA510" s="209"/>
      <c r="AB510" s="209"/>
      <c r="AC510" s="209"/>
      <c r="AD510" s="209"/>
      <c r="AE510" s="209"/>
      <c r="AF510" s="147"/>
      <c r="AG510" s="147"/>
      <c r="AH510" s="147"/>
      <c r="AI510" s="147"/>
      <c r="AJ510" s="147"/>
      <c r="AK510" s="147"/>
      <c r="AL510" s="147"/>
      <c r="AM510" s="147"/>
      <c r="AN510" s="147"/>
      <c r="AO510" s="147"/>
      <c r="AP510" s="147"/>
      <c r="AQ510" s="147"/>
      <c r="AR510" s="147"/>
      <c r="AS510" s="147"/>
      <c r="AT510" s="147"/>
    </row>
    <row r="511" spans="1:46" s="162" customFormat="1" x14ac:dyDescent="0.15">
      <c r="A511" s="276"/>
      <c r="B511" s="277"/>
      <c r="C511" s="278"/>
      <c r="D511" s="279"/>
      <c r="E511" s="279"/>
      <c r="F511" s="279"/>
      <c r="G511" s="279"/>
      <c r="H511" s="209"/>
      <c r="I511" s="209"/>
      <c r="J511" s="209"/>
      <c r="K511" s="209"/>
      <c r="L511" s="209"/>
      <c r="M511" s="209"/>
      <c r="N511" s="209"/>
      <c r="O511" s="209"/>
      <c r="P511" s="209"/>
      <c r="Q511" s="209"/>
      <c r="R511" s="209"/>
      <c r="S511" s="209"/>
      <c r="T511" s="209"/>
      <c r="U511" s="209"/>
      <c r="V511" s="209"/>
      <c r="W511" s="209"/>
      <c r="X511" s="209"/>
      <c r="Y511" s="209"/>
      <c r="Z511" s="209"/>
      <c r="AA511" s="209"/>
      <c r="AB511" s="209"/>
      <c r="AC511" s="209"/>
      <c r="AD511" s="209"/>
      <c r="AE511" s="209"/>
      <c r="AF511" s="147"/>
      <c r="AG511" s="147"/>
      <c r="AH511" s="147"/>
      <c r="AI511" s="147"/>
      <c r="AJ511" s="147"/>
      <c r="AK511" s="147"/>
      <c r="AL511" s="147"/>
      <c r="AM511" s="147"/>
      <c r="AN511" s="147"/>
      <c r="AO511" s="147"/>
      <c r="AP511" s="147"/>
      <c r="AQ511" s="147"/>
      <c r="AR511" s="147"/>
      <c r="AS511" s="147"/>
      <c r="AT511" s="147"/>
    </row>
    <row r="512" spans="1:46" s="162" customFormat="1" x14ac:dyDescent="0.15">
      <c r="A512" s="276"/>
      <c r="B512" s="277"/>
      <c r="C512" s="278"/>
      <c r="D512" s="279"/>
      <c r="E512" s="279"/>
      <c r="F512" s="279"/>
      <c r="G512" s="279"/>
      <c r="H512" s="209"/>
      <c r="I512" s="209"/>
      <c r="J512" s="209"/>
      <c r="K512" s="209"/>
      <c r="L512" s="209"/>
      <c r="M512" s="209"/>
      <c r="N512" s="209"/>
      <c r="O512" s="209"/>
      <c r="P512" s="209"/>
      <c r="Q512" s="209"/>
      <c r="R512" s="209"/>
      <c r="S512" s="209"/>
      <c r="T512" s="209"/>
      <c r="U512" s="209"/>
      <c r="V512" s="209"/>
      <c r="W512" s="209"/>
      <c r="X512" s="209"/>
      <c r="Y512" s="209"/>
      <c r="Z512" s="209"/>
      <c r="AA512" s="209"/>
      <c r="AB512" s="209"/>
      <c r="AC512" s="209"/>
      <c r="AD512" s="209"/>
      <c r="AE512" s="209"/>
      <c r="AF512" s="147"/>
      <c r="AG512" s="147"/>
      <c r="AH512" s="147"/>
      <c r="AI512" s="147"/>
      <c r="AJ512" s="147"/>
      <c r="AK512" s="147"/>
      <c r="AL512" s="147"/>
      <c r="AM512" s="147"/>
      <c r="AN512" s="147"/>
      <c r="AO512" s="147"/>
      <c r="AP512" s="147"/>
      <c r="AQ512" s="147"/>
      <c r="AR512" s="147"/>
      <c r="AS512" s="147"/>
      <c r="AT512" s="147"/>
    </row>
    <row r="513" spans="1:46" s="162" customFormat="1" x14ac:dyDescent="0.15">
      <c r="A513" s="276"/>
      <c r="B513" s="277"/>
      <c r="C513" s="278"/>
      <c r="D513" s="279"/>
      <c r="E513" s="279"/>
      <c r="F513" s="279"/>
      <c r="G513" s="279"/>
      <c r="H513" s="209"/>
      <c r="I513" s="209"/>
      <c r="J513" s="209"/>
      <c r="K513" s="209"/>
      <c r="L513" s="209"/>
      <c r="M513" s="209"/>
      <c r="N513" s="209"/>
      <c r="O513" s="209"/>
      <c r="P513" s="209"/>
      <c r="Q513" s="209"/>
      <c r="R513" s="209"/>
      <c r="S513" s="209"/>
      <c r="T513" s="209"/>
      <c r="U513" s="209"/>
      <c r="V513" s="209"/>
      <c r="W513" s="209"/>
      <c r="X513" s="209"/>
      <c r="Y513" s="209"/>
      <c r="Z513" s="209"/>
      <c r="AA513" s="209"/>
      <c r="AB513" s="209"/>
      <c r="AC513" s="209"/>
      <c r="AD513" s="209"/>
      <c r="AE513" s="209"/>
      <c r="AF513" s="147"/>
      <c r="AG513" s="147"/>
      <c r="AH513" s="147"/>
      <c r="AI513" s="147"/>
      <c r="AJ513" s="147"/>
      <c r="AK513" s="147"/>
      <c r="AL513" s="147"/>
      <c r="AM513" s="147"/>
      <c r="AN513" s="147"/>
      <c r="AO513" s="147"/>
      <c r="AP513" s="147"/>
      <c r="AQ513" s="147"/>
      <c r="AR513" s="147"/>
      <c r="AS513" s="147"/>
      <c r="AT513" s="147"/>
    </row>
    <row r="514" spans="1:46" s="162" customFormat="1" x14ac:dyDescent="0.15">
      <c r="A514" s="276"/>
      <c r="B514" s="277"/>
      <c r="C514" s="278"/>
      <c r="D514" s="279"/>
      <c r="E514" s="279"/>
      <c r="F514" s="279"/>
      <c r="G514" s="279"/>
      <c r="H514" s="209"/>
      <c r="I514" s="209"/>
      <c r="J514" s="209"/>
      <c r="K514" s="209"/>
      <c r="L514" s="209"/>
      <c r="M514" s="209"/>
      <c r="N514" s="209"/>
      <c r="O514" s="209"/>
      <c r="P514" s="209"/>
      <c r="Q514" s="209"/>
      <c r="R514" s="209"/>
      <c r="S514" s="209"/>
      <c r="T514" s="209"/>
      <c r="U514" s="209"/>
      <c r="V514" s="209"/>
      <c r="W514" s="209"/>
      <c r="X514" s="209"/>
      <c r="Y514" s="209"/>
      <c r="Z514" s="209"/>
      <c r="AA514" s="209"/>
      <c r="AB514" s="209"/>
      <c r="AC514" s="209"/>
      <c r="AD514" s="209"/>
      <c r="AE514" s="209"/>
      <c r="AF514" s="147"/>
      <c r="AG514" s="147"/>
      <c r="AH514" s="147"/>
      <c r="AI514" s="147"/>
      <c r="AJ514" s="147"/>
      <c r="AK514" s="147"/>
      <c r="AL514" s="147"/>
      <c r="AM514" s="147"/>
      <c r="AN514" s="147"/>
      <c r="AO514" s="147"/>
      <c r="AP514" s="147"/>
      <c r="AQ514" s="147"/>
      <c r="AR514" s="147"/>
      <c r="AS514" s="147"/>
      <c r="AT514" s="147"/>
    </row>
    <row r="515" spans="1:46" s="162" customFormat="1" x14ac:dyDescent="0.15">
      <c r="A515" s="276"/>
      <c r="B515" s="277"/>
      <c r="C515" s="278"/>
      <c r="D515" s="279"/>
      <c r="E515" s="279"/>
      <c r="F515" s="279"/>
      <c r="G515" s="279"/>
      <c r="H515" s="209"/>
      <c r="I515" s="209"/>
      <c r="J515" s="209"/>
      <c r="K515" s="209"/>
      <c r="L515" s="209"/>
      <c r="M515" s="209"/>
      <c r="N515" s="209"/>
      <c r="O515" s="209"/>
      <c r="P515" s="209"/>
      <c r="Q515" s="209"/>
      <c r="R515" s="209"/>
      <c r="S515" s="209"/>
      <c r="T515" s="209"/>
      <c r="U515" s="209"/>
      <c r="V515" s="209"/>
      <c r="W515" s="209"/>
      <c r="X515" s="209"/>
      <c r="Y515" s="209"/>
      <c r="Z515" s="209"/>
      <c r="AA515" s="209"/>
      <c r="AB515" s="209"/>
      <c r="AC515" s="209"/>
      <c r="AD515" s="209"/>
      <c r="AE515" s="209"/>
      <c r="AF515" s="147"/>
      <c r="AG515" s="147"/>
      <c r="AH515" s="147"/>
      <c r="AI515" s="147"/>
      <c r="AJ515" s="147"/>
      <c r="AK515" s="147"/>
      <c r="AL515" s="147"/>
      <c r="AM515" s="147"/>
      <c r="AN515" s="147"/>
      <c r="AO515" s="147"/>
      <c r="AP515" s="147"/>
      <c r="AQ515" s="147"/>
      <c r="AR515" s="147"/>
      <c r="AS515" s="147"/>
      <c r="AT515" s="147"/>
    </row>
    <row r="516" spans="1:46" s="162" customFormat="1" x14ac:dyDescent="0.15">
      <c r="A516" s="276"/>
      <c r="B516" s="277"/>
      <c r="C516" s="278"/>
      <c r="D516" s="279"/>
      <c r="E516" s="279"/>
      <c r="F516" s="279"/>
      <c r="G516" s="279"/>
      <c r="H516" s="209"/>
      <c r="I516" s="209"/>
      <c r="J516" s="209"/>
      <c r="K516" s="209"/>
      <c r="L516" s="209"/>
      <c r="M516" s="209"/>
      <c r="N516" s="209"/>
      <c r="O516" s="209"/>
      <c r="P516" s="209"/>
      <c r="Q516" s="209"/>
      <c r="R516" s="209"/>
      <c r="S516" s="209"/>
      <c r="T516" s="209"/>
      <c r="U516" s="209"/>
      <c r="V516" s="209"/>
      <c r="W516" s="209"/>
      <c r="X516" s="209"/>
      <c r="Y516" s="209"/>
      <c r="Z516" s="209"/>
      <c r="AA516" s="209"/>
      <c r="AB516" s="209"/>
      <c r="AC516" s="209"/>
      <c r="AD516" s="209"/>
      <c r="AE516" s="209"/>
      <c r="AF516" s="147"/>
      <c r="AG516" s="147"/>
      <c r="AH516" s="147"/>
      <c r="AI516" s="147"/>
      <c r="AJ516" s="147"/>
      <c r="AK516" s="147"/>
      <c r="AL516" s="147"/>
      <c r="AM516" s="147"/>
      <c r="AN516" s="147"/>
      <c r="AO516" s="147"/>
      <c r="AP516" s="147"/>
      <c r="AQ516" s="147"/>
      <c r="AR516" s="147"/>
      <c r="AS516" s="147"/>
      <c r="AT516" s="147"/>
    </row>
    <row r="517" spans="1:46" s="162" customFormat="1" x14ac:dyDescent="0.15">
      <c r="A517" s="276"/>
      <c r="B517" s="277"/>
      <c r="C517" s="278"/>
      <c r="D517" s="279"/>
      <c r="E517" s="279"/>
      <c r="F517" s="279"/>
      <c r="G517" s="279"/>
      <c r="H517" s="209"/>
      <c r="I517" s="209"/>
      <c r="J517" s="209"/>
      <c r="K517" s="209"/>
      <c r="L517" s="209"/>
      <c r="M517" s="209"/>
      <c r="N517" s="209"/>
      <c r="O517" s="209"/>
      <c r="P517" s="209"/>
      <c r="Q517" s="209"/>
      <c r="R517" s="209"/>
      <c r="S517" s="209"/>
      <c r="T517" s="209"/>
      <c r="U517" s="209"/>
      <c r="V517" s="209"/>
      <c r="W517" s="209"/>
      <c r="X517" s="209"/>
      <c r="Y517" s="209"/>
      <c r="Z517" s="209"/>
      <c r="AA517" s="209"/>
      <c r="AB517" s="209"/>
      <c r="AC517" s="209"/>
      <c r="AD517" s="209"/>
      <c r="AE517" s="209"/>
      <c r="AF517" s="147"/>
      <c r="AG517" s="147"/>
      <c r="AH517" s="147"/>
      <c r="AI517" s="147"/>
      <c r="AJ517" s="147"/>
      <c r="AK517" s="147"/>
      <c r="AL517" s="147"/>
      <c r="AM517" s="147"/>
      <c r="AN517" s="147"/>
      <c r="AO517" s="147"/>
      <c r="AP517" s="147"/>
      <c r="AQ517" s="147"/>
      <c r="AR517" s="147"/>
      <c r="AS517" s="147"/>
      <c r="AT517" s="147"/>
    </row>
    <row r="518" spans="1:46" s="162" customFormat="1" x14ac:dyDescent="0.15">
      <c r="A518" s="276"/>
      <c r="B518" s="277"/>
      <c r="C518" s="278"/>
      <c r="D518" s="279"/>
      <c r="E518" s="279"/>
      <c r="F518" s="279"/>
      <c r="G518" s="279"/>
      <c r="H518" s="209"/>
      <c r="I518" s="209"/>
      <c r="J518" s="209"/>
      <c r="K518" s="209"/>
      <c r="L518" s="209"/>
      <c r="M518" s="209"/>
      <c r="N518" s="209"/>
      <c r="O518" s="209"/>
      <c r="P518" s="209"/>
      <c r="Q518" s="209"/>
      <c r="R518" s="209"/>
      <c r="S518" s="209"/>
      <c r="T518" s="209"/>
      <c r="U518" s="209"/>
      <c r="V518" s="209"/>
      <c r="W518" s="209"/>
      <c r="X518" s="209"/>
      <c r="Y518" s="209"/>
      <c r="Z518" s="209"/>
      <c r="AA518" s="209"/>
      <c r="AB518" s="209"/>
      <c r="AC518" s="209"/>
      <c r="AD518" s="209"/>
      <c r="AE518" s="209"/>
      <c r="AF518" s="147"/>
      <c r="AG518" s="147"/>
      <c r="AH518" s="147"/>
      <c r="AI518" s="147"/>
      <c r="AJ518" s="147"/>
      <c r="AK518" s="147"/>
      <c r="AL518" s="147"/>
      <c r="AM518" s="147"/>
      <c r="AN518" s="147"/>
      <c r="AO518" s="147"/>
      <c r="AP518" s="147"/>
      <c r="AQ518" s="147"/>
      <c r="AR518" s="147"/>
      <c r="AS518" s="147"/>
      <c r="AT518" s="147"/>
    </row>
    <row r="519" spans="1:46" s="162" customFormat="1" x14ac:dyDescent="0.15">
      <c r="A519" s="276"/>
      <c r="B519" s="277"/>
      <c r="C519" s="278"/>
      <c r="D519" s="279"/>
      <c r="E519" s="279"/>
      <c r="F519" s="279"/>
      <c r="G519" s="279"/>
      <c r="H519" s="209"/>
      <c r="I519" s="209"/>
      <c r="J519" s="209"/>
      <c r="K519" s="209"/>
      <c r="L519" s="209"/>
      <c r="M519" s="209"/>
      <c r="N519" s="209"/>
      <c r="O519" s="209"/>
      <c r="P519" s="209"/>
      <c r="Q519" s="209"/>
      <c r="R519" s="209"/>
      <c r="S519" s="209"/>
      <c r="T519" s="209"/>
      <c r="U519" s="209"/>
      <c r="V519" s="209"/>
      <c r="W519" s="209"/>
      <c r="X519" s="209"/>
      <c r="Y519" s="209"/>
      <c r="Z519" s="209"/>
      <c r="AA519" s="209"/>
      <c r="AB519" s="209"/>
      <c r="AC519" s="209"/>
      <c r="AD519" s="209"/>
      <c r="AE519" s="209"/>
      <c r="AF519" s="147"/>
      <c r="AG519" s="147"/>
      <c r="AH519" s="147"/>
      <c r="AI519" s="147"/>
      <c r="AJ519" s="147"/>
      <c r="AK519" s="147"/>
      <c r="AL519" s="147"/>
      <c r="AM519" s="147"/>
      <c r="AN519" s="147"/>
      <c r="AO519" s="147"/>
      <c r="AP519" s="147"/>
      <c r="AQ519" s="147"/>
      <c r="AR519" s="147"/>
      <c r="AS519" s="147"/>
      <c r="AT519" s="147"/>
    </row>
    <row r="520" spans="1:46" s="162" customFormat="1" x14ac:dyDescent="0.15">
      <c r="A520" s="276"/>
      <c r="B520" s="277"/>
      <c r="C520" s="278"/>
      <c r="D520" s="279"/>
      <c r="E520" s="279"/>
      <c r="F520" s="279"/>
      <c r="G520" s="279"/>
      <c r="H520" s="209"/>
      <c r="I520" s="209"/>
      <c r="J520" s="209"/>
      <c r="K520" s="209"/>
      <c r="L520" s="209"/>
      <c r="M520" s="209"/>
      <c r="N520" s="209"/>
      <c r="O520" s="209"/>
      <c r="P520" s="209"/>
      <c r="Q520" s="209"/>
      <c r="R520" s="209"/>
      <c r="S520" s="209"/>
      <c r="T520" s="209"/>
      <c r="U520" s="209"/>
      <c r="V520" s="209"/>
      <c r="W520" s="209"/>
      <c r="X520" s="209"/>
      <c r="Y520" s="209"/>
      <c r="Z520" s="209"/>
      <c r="AA520" s="209"/>
      <c r="AB520" s="209"/>
      <c r="AC520" s="209"/>
      <c r="AD520" s="209"/>
      <c r="AE520" s="209"/>
      <c r="AF520" s="147"/>
      <c r="AG520" s="147"/>
      <c r="AH520" s="147"/>
      <c r="AI520" s="147"/>
      <c r="AJ520" s="147"/>
      <c r="AK520" s="147"/>
      <c r="AL520" s="147"/>
      <c r="AM520" s="147"/>
      <c r="AN520" s="147"/>
      <c r="AO520" s="147"/>
      <c r="AP520" s="147"/>
      <c r="AQ520" s="147"/>
      <c r="AR520" s="147"/>
      <c r="AS520" s="147"/>
      <c r="AT520" s="147"/>
    </row>
    <row r="521" spans="1:46" s="162" customFormat="1" x14ac:dyDescent="0.15">
      <c r="A521" s="276"/>
      <c r="B521" s="277"/>
      <c r="C521" s="278"/>
      <c r="D521" s="279"/>
      <c r="E521" s="279"/>
      <c r="F521" s="279"/>
      <c r="G521" s="279"/>
      <c r="H521" s="209"/>
      <c r="I521" s="209"/>
      <c r="J521" s="209"/>
      <c r="K521" s="209"/>
      <c r="L521" s="209"/>
      <c r="M521" s="209"/>
      <c r="N521" s="209"/>
      <c r="O521" s="209"/>
      <c r="P521" s="209"/>
      <c r="Q521" s="209"/>
      <c r="R521" s="209"/>
      <c r="S521" s="209"/>
      <c r="T521" s="209"/>
      <c r="U521" s="209"/>
      <c r="V521" s="209"/>
      <c r="W521" s="209"/>
      <c r="X521" s="209"/>
      <c r="Y521" s="209"/>
      <c r="Z521" s="209"/>
      <c r="AA521" s="209"/>
      <c r="AB521" s="209"/>
      <c r="AC521" s="209"/>
      <c r="AD521" s="209"/>
      <c r="AE521" s="209"/>
      <c r="AF521" s="147"/>
      <c r="AG521" s="147"/>
      <c r="AH521" s="147"/>
      <c r="AI521" s="147"/>
      <c r="AJ521" s="147"/>
      <c r="AK521" s="147"/>
      <c r="AL521" s="147"/>
      <c r="AM521" s="147"/>
      <c r="AN521" s="147"/>
      <c r="AO521" s="147"/>
      <c r="AP521" s="147"/>
      <c r="AQ521" s="147"/>
      <c r="AR521" s="147"/>
      <c r="AS521" s="147"/>
      <c r="AT521" s="147"/>
    </row>
    <row r="522" spans="1:46" s="162" customFormat="1" x14ac:dyDescent="0.15">
      <c r="A522" s="276"/>
      <c r="B522" s="277"/>
      <c r="C522" s="278"/>
      <c r="D522" s="279"/>
      <c r="E522" s="279"/>
      <c r="F522" s="279"/>
      <c r="G522" s="279"/>
      <c r="H522" s="209"/>
      <c r="I522" s="209"/>
      <c r="J522" s="209"/>
      <c r="K522" s="209"/>
      <c r="L522" s="209"/>
      <c r="M522" s="209"/>
      <c r="N522" s="209"/>
      <c r="O522" s="209"/>
      <c r="P522" s="209"/>
      <c r="Q522" s="209"/>
      <c r="R522" s="209"/>
      <c r="S522" s="209"/>
      <c r="T522" s="209"/>
      <c r="U522" s="209"/>
      <c r="V522" s="209"/>
      <c r="W522" s="209"/>
      <c r="X522" s="209"/>
      <c r="Y522" s="209"/>
      <c r="Z522" s="209"/>
      <c r="AA522" s="209"/>
      <c r="AB522" s="209"/>
      <c r="AC522" s="209"/>
      <c r="AD522" s="209"/>
      <c r="AE522" s="209"/>
      <c r="AF522" s="147"/>
      <c r="AG522" s="147"/>
      <c r="AH522" s="147"/>
      <c r="AI522" s="147"/>
      <c r="AJ522" s="147"/>
      <c r="AK522" s="147"/>
      <c r="AL522" s="147"/>
      <c r="AM522" s="147"/>
      <c r="AN522" s="147"/>
      <c r="AO522" s="147"/>
      <c r="AP522" s="147"/>
      <c r="AQ522" s="147"/>
      <c r="AR522" s="147"/>
      <c r="AS522" s="147"/>
      <c r="AT522" s="147"/>
    </row>
    <row r="523" spans="1:46" s="162" customFormat="1" x14ac:dyDescent="0.15">
      <c r="A523" s="276"/>
      <c r="B523" s="277"/>
      <c r="C523" s="278"/>
      <c r="D523" s="279"/>
      <c r="E523" s="279"/>
      <c r="F523" s="279"/>
      <c r="G523" s="279"/>
      <c r="H523" s="209"/>
      <c r="I523" s="209"/>
      <c r="J523" s="209"/>
      <c r="K523" s="209"/>
      <c r="L523" s="209"/>
      <c r="M523" s="209"/>
      <c r="N523" s="209"/>
      <c r="O523" s="209"/>
      <c r="P523" s="209"/>
      <c r="Q523" s="209"/>
      <c r="R523" s="209"/>
      <c r="S523" s="209"/>
      <c r="T523" s="209"/>
      <c r="U523" s="209"/>
      <c r="V523" s="209"/>
      <c r="W523" s="209"/>
      <c r="X523" s="209"/>
      <c r="Y523" s="209"/>
      <c r="Z523" s="209"/>
      <c r="AA523" s="209"/>
      <c r="AB523" s="209"/>
      <c r="AC523" s="209"/>
      <c r="AD523" s="209"/>
      <c r="AE523" s="209"/>
      <c r="AF523" s="147"/>
      <c r="AG523" s="147"/>
      <c r="AH523" s="147"/>
      <c r="AI523" s="147"/>
      <c r="AJ523" s="147"/>
      <c r="AK523" s="147"/>
      <c r="AL523" s="147"/>
      <c r="AM523" s="147"/>
      <c r="AN523" s="147"/>
      <c r="AO523" s="147"/>
      <c r="AP523" s="147"/>
      <c r="AQ523" s="147"/>
      <c r="AR523" s="147"/>
      <c r="AS523" s="147"/>
      <c r="AT523" s="147"/>
    </row>
    <row r="524" spans="1:46" s="162" customFormat="1" x14ac:dyDescent="0.15">
      <c r="A524" s="276"/>
      <c r="B524" s="277"/>
      <c r="C524" s="278"/>
      <c r="D524" s="279"/>
      <c r="E524" s="279"/>
      <c r="F524" s="279"/>
      <c r="G524" s="279"/>
      <c r="H524" s="209"/>
      <c r="I524" s="209"/>
      <c r="J524" s="209"/>
      <c r="K524" s="209"/>
      <c r="L524" s="209"/>
      <c r="M524" s="209"/>
      <c r="N524" s="209"/>
      <c r="O524" s="209"/>
      <c r="P524" s="209"/>
      <c r="Q524" s="209"/>
      <c r="R524" s="209"/>
      <c r="S524" s="209"/>
      <c r="T524" s="209"/>
      <c r="U524" s="209"/>
      <c r="V524" s="209"/>
      <c r="W524" s="209"/>
      <c r="X524" s="209"/>
      <c r="Y524" s="209"/>
      <c r="Z524" s="209"/>
      <c r="AA524" s="209"/>
      <c r="AB524" s="209"/>
      <c r="AC524" s="209"/>
      <c r="AD524" s="209"/>
      <c r="AE524" s="209"/>
      <c r="AF524" s="147"/>
      <c r="AG524" s="147"/>
      <c r="AH524" s="147"/>
      <c r="AI524" s="147"/>
      <c r="AJ524" s="147"/>
      <c r="AK524" s="147"/>
      <c r="AL524" s="147"/>
      <c r="AM524" s="147"/>
      <c r="AN524" s="147"/>
      <c r="AO524" s="147"/>
      <c r="AP524" s="147"/>
      <c r="AQ524" s="147"/>
      <c r="AR524" s="147"/>
      <c r="AS524" s="147"/>
      <c r="AT524" s="147"/>
    </row>
    <row r="525" spans="1:46" s="162" customFormat="1" x14ac:dyDescent="0.15">
      <c r="A525" s="276"/>
      <c r="B525" s="277"/>
      <c r="C525" s="278"/>
      <c r="D525" s="279"/>
      <c r="E525" s="279"/>
      <c r="F525" s="279"/>
      <c r="G525" s="279"/>
      <c r="H525" s="209"/>
      <c r="I525" s="209"/>
      <c r="J525" s="209"/>
      <c r="K525" s="209"/>
      <c r="L525" s="209"/>
      <c r="M525" s="209"/>
      <c r="N525" s="209"/>
      <c r="O525" s="209"/>
      <c r="P525" s="209"/>
      <c r="Q525" s="209"/>
      <c r="R525" s="209"/>
      <c r="S525" s="209"/>
      <c r="T525" s="209"/>
      <c r="U525" s="209"/>
      <c r="V525" s="209"/>
      <c r="W525" s="209"/>
      <c r="X525" s="209"/>
      <c r="Y525" s="209"/>
      <c r="Z525" s="209"/>
      <c r="AA525" s="209"/>
      <c r="AB525" s="209"/>
      <c r="AC525" s="209"/>
      <c r="AD525" s="209"/>
      <c r="AE525" s="209"/>
      <c r="AF525" s="147"/>
      <c r="AG525" s="147"/>
      <c r="AH525" s="147"/>
      <c r="AI525" s="147"/>
      <c r="AJ525" s="147"/>
      <c r="AK525" s="147"/>
      <c r="AL525" s="147"/>
      <c r="AM525" s="147"/>
      <c r="AN525" s="147"/>
      <c r="AO525" s="147"/>
      <c r="AP525" s="147"/>
      <c r="AQ525" s="147"/>
      <c r="AR525" s="147"/>
      <c r="AS525" s="147"/>
      <c r="AT525" s="147"/>
    </row>
    <row r="526" spans="1:46" s="162" customFormat="1" x14ac:dyDescent="0.15">
      <c r="A526" s="276"/>
      <c r="B526" s="277"/>
      <c r="C526" s="278"/>
      <c r="D526" s="279"/>
      <c r="E526" s="279"/>
      <c r="F526" s="279"/>
      <c r="G526" s="279"/>
      <c r="H526" s="209"/>
      <c r="I526" s="209"/>
      <c r="J526" s="209"/>
      <c r="K526" s="209"/>
      <c r="L526" s="209"/>
      <c r="M526" s="209"/>
      <c r="N526" s="209"/>
      <c r="O526" s="209"/>
      <c r="P526" s="209"/>
      <c r="Q526" s="209"/>
      <c r="R526" s="209"/>
      <c r="S526" s="209"/>
      <c r="T526" s="209"/>
      <c r="U526" s="209"/>
      <c r="V526" s="209"/>
      <c r="W526" s="209"/>
      <c r="X526" s="209"/>
      <c r="Y526" s="209"/>
      <c r="Z526" s="209"/>
      <c r="AA526" s="209"/>
      <c r="AB526" s="209"/>
      <c r="AC526" s="209"/>
      <c r="AD526" s="209"/>
      <c r="AE526" s="209"/>
      <c r="AF526" s="147"/>
      <c r="AG526" s="147"/>
      <c r="AH526" s="147"/>
      <c r="AI526" s="147"/>
      <c r="AJ526" s="147"/>
      <c r="AK526" s="147"/>
      <c r="AL526" s="147"/>
      <c r="AM526" s="147"/>
      <c r="AN526" s="147"/>
      <c r="AO526" s="147"/>
      <c r="AP526" s="147"/>
      <c r="AQ526" s="147"/>
      <c r="AR526" s="147"/>
      <c r="AS526" s="147"/>
      <c r="AT526" s="147"/>
    </row>
    <row r="527" spans="1:46" s="162" customFormat="1" x14ac:dyDescent="0.15">
      <c r="A527" s="276"/>
      <c r="B527" s="277"/>
      <c r="C527" s="278"/>
      <c r="D527" s="279"/>
      <c r="E527" s="279"/>
      <c r="F527" s="279"/>
      <c r="G527" s="279"/>
      <c r="H527" s="209"/>
      <c r="I527" s="209"/>
      <c r="J527" s="209"/>
      <c r="K527" s="209"/>
      <c r="L527" s="209"/>
      <c r="M527" s="209"/>
      <c r="N527" s="209"/>
      <c r="O527" s="209"/>
      <c r="P527" s="209"/>
      <c r="Q527" s="209"/>
      <c r="R527" s="209"/>
      <c r="S527" s="209"/>
      <c r="T527" s="209"/>
      <c r="U527" s="209"/>
      <c r="V527" s="209"/>
      <c r="W527" s="209"/>
      <c r="X527" s="209"/>
      <c r="Y527" s="209"/>
      <c r="Z527" s="209"/>
      <c r="AA527" s="209"/>
      <c r="AB527" s="209"/>
      <c r="AC527" s="209"/>
      <c r="AD527" s="209"/>
      <c r="AE527" s="209"/>
      <c r="AF527" s="147"/>
      <c r="AG527" s="147"/>
      <c r="AH527" s="147"/>
      <c r="AI527" s="147"/>
      <c r="AJ527" s="147"/>
      <c r="AK527" s="147"/>
      <c r="AL527" s="147"/>
      <c r="AM527" s="147"/>
      <c r="AN527" s="147"/>
      <c r="AO527" s="147"/>
      <c r="AP527" s="147"/>
      <c r="AQ527" s="147"/>
      <c r="AR527" s="147"/>
      <c r="AS527" s="147"/>
      <c r="AT527" s="147"/>
    </row>
    <row r="528" spans="1:46" s="162" customFormat="1" x14ac:dyDescent="0.15">
      <c r="A528" s="276"/>
      <c r="B528" s="277"/>
      <c r="C528" s="278"/>
      <c r="D528" s="279"/>
      <c r="E528" s="279"/>
      <c r="F528" s="279"/>
      <c r="G528" s="279"/>
      <c r="H528" s="209"/>
      <c r="I528" s="209"/>
      <c r="J528" s="209"/>
      <c r="K528" s="209"/>
      <c r="L528" s="209"/>
      <c r="M528" s="209"/>
      <c r="N528" s="209"/>
      <c r="O528" s="209"/>
      <c r="P528" s="209"/>
      <c r="Q528" s="209"/>
      <c r="R528" s="209"/>
      <c r="S528" s="209"/>
      <c r="T528" s="209"/>
      <c r="U528" s="209"/>
      <c r="V528" s="209"/>
      <c r="W528" s="209"/>
      <c r="X528" s="209"/>
      <c r="Y528" s="209"/>
      <c r="Z528" s="209"/>
      <c r="AA528" s="209"/>
      <c r="AB528" s="209"/>
      <c r="AC528" s="209"/>
      <c r="AD528" s="209"/>
      <c r="AE528" s="209"/>
      <c r="AF528" s="147"/>
      <c r="AG528" s="147"/>
      <c r="AH528" s="147"/>
      <c r="AI528" s="147"/>
      <c r="AJ528" s="147"/>
      <c r="AK528" s="147"/>
      <c r="AL528" s="147"/>
      <c r="AM528" s="147"/>
      <c r="AN528" s="147"/>
      <c r="AO528" s="147"/>
      <c r="AP528" s="147"/>
      <c r="AQ528" s="147"/>
      <c r="AR528" s="147"/>
      <c r="AS528" s="147"/>
      <c r="AT528" s="147"/>
    </row>
    <row r="529" spans="1:46" s="162" customFormat="1" x14ac:dyDescent="0.15">
      <c r="A529" s="276"/>
      <c r="B529" s="277"/>
      <c r="C529" s="278"/>
      <c r="D529" s="279"/>
      <c r="E529" s="279"/>
      <c r="F529" s="279"/>
      <c r="G529" s="279"/>
      <c r="H529" s="209"/>
      <c r="I529" s="209"/>
      <c r="J529" s="209"/>
      <c r="K529" s="209"/>
      <c r="L529" s="209"/>
      <c r="M529" s="209"/>
      <c r="N529" s="209"/>
      <c r="O529" s="209"/>
      <c r="P529" s="209"/>
      <c r="Q529" s="209"/>
      <c r="R529" s="209"/>
      <c r="S529" s="209"/>
      <c r="T529" s="209"/>
      <c r="U529" s="209"/>
      <c r="V529" s="209"/>
      <c r="W529" s="209"/>
      <c r="X529" s="209"/>
      <c r="Y529" s="209"/>
      <c r="Z529" s="209"/>
      <c r="AA529" s="209"/>
      <c r="AB529" s="209"/>
      <c r="AC529" s="209"/>
      <c r="AD529" s="209"/>
      <c r="AE529" s="209"/>
      <c r="AF529" s="147"/>
      <c r="AG529" s="147"/>
      <c r="AH529" s="147"/>
      <c r="AI529" s="147"/>
      <c r="AJ529" s="147"/>
      <c r="AK529" s="147"/>
      <c r="AL529" s="147"/>
      <c r="AM529" s="147"/>
      <c r="AN529" s="147"/>
      <c r="AO529" s="147"/>
      <c r="AP529" s="147"/>
      <c r="AQ529" s="147"/>
      <c r="AR529" s="147"/>
      <c r="AS529" s="147"/>
      <c r="AT529" s="147"/>
    </row>
    <row r="530" spans="1:46" s="162" customFormat="1" x14ac:dyDescent="0.15">
      <c r="A530" s="276"/>
      <c r="B530" s="277"/>
      <c r="C530" s="278"/>
      <c r="D530" s="279"/>
      <c r="E530" s="279"/>
      <c r="F530" s="279"/>
      <c r="G530" s="279"/>
      <c r="H530" s="209"/>
      <c r="I530" s="209"/>
      <c r="J530" s="209"/>
      <c r="K530" s="209"/>
      <c r="L530" s="209"/>
      <c r="M530" s="209"/>
      <c r="N530" s="209"/>
      <c r="O530" s="209"/>
      <c r="P530" s="209"/>
      <c r="Q530" s="209"/>
      <c r="R530" s="209"/>
      <c r="S530" s="209"/>
      <c r="T530" s="209"/>
      <c r="U530" s="209"/>
      <c r="V530" s="209"/>
      <c r="W530" s="209"/>
      <c r="X530" s="209"/>
      <c r="Y530" s="209"/>
      <c r="Z530" s="209"/>
      <c r="AA530" s="209"/>
      <c r="AB530" s="209"/>
      <c r="AC530" s="209"/>
      <c r="AD530" s="209"/>
      <c r="AE530" s="209"/>
      <c r="AF530" s="147"/>
      <c r="AG530" s="147"/>
      <c r="AH530" s="147"/>
      <c r="AI530" s="147"/>
      <c r="AJ530" s="147"/>
      <c r="AK530" s="147"/>
      <c r="AL530" s="147"/>
      <c r="AM530" s="147"/>
      <c r="AN530" s="147"/>
      <c r="AO530" s="147"/>
      <c r="AP530" s="147"/>
      <c r="AQ530" s="147"/>
      <c r="AR530" s="147"/>
      <c r="AS530" s="147"/>
      <c r="AT530" s="147"/>
    </row>
    <row r="531" spans="1:46" s="162" customFormat="1" x14ac:dyDescent="0.15">
      <c r="A531" s="276"/>
      <c r="B531" s="277"/>
      <c r="C531" s="278"/>
      <c r="D531" s="279"/>
      <c r="E531" s="279"/>
      <c r="F531" s="279"/>
      <c r="G531" s="279"/>
      <c r="H531" s="209"/>
      <c r="I531" s="209"/>
      <c r="J531" s="209"/>
      <c r="K531" s="209"/>
      <c r="L531" s="209"/>
      <c r="M531" s="209"/>
      <c r="N531" s="209"/>
      <c r="O531" s="209"/>
      <c r="P531" s="209"/>
      <c r="Q531" s="209"/>
      <c r="R531" s="209"/>
      <c r="S531" s="209"/>
      <c r="T531" s="209"/>
      <c r="U531" s="209"/>
      <c r="V531" s="209"/>
      <c r="W531" s="209"/>
      <c r="X531" s="209"/>
      <c r="Y531" s="209"/>
      <c r="Z531" s="209"/>
      <c r="AA531" s="209"/>
      <c r="AB531" s="209"/>
      <c r="AC531" s="209"/>
      <c r="AD531" s="209"/>
      <c r="AE531" s="209"/>
      <c r="AF531" s="147"/>
      <c r="AG531" s="147"/>
      <c r="AH531" s="147"/>
      <c r="AI531" s="147"/>
      <c r="AJ531" s="147"/>
      <c r="AK531" s="147"/>
      <c r="AL531" s="147"/>
      <c r="AM531" s="147"/>
      <c r="AN531" s="147"/>
      <c r="AO531" s="147"/>
      <c r="AP531" s="147"/>
      <c r="AQ531" s="147"/>
      <c r="AR531" s="147"/>
      <c r="AS531" s="147"/>
      <c r="AT531" s="147"/>
    </row>
    <row r="532" spans="1:46" s="162" customFormat="1" x14ac:dyDescent="0.15">
      <c r="A532" s="276"/>
      <c r="B532" s="277"/>
      <c r="C532" s="278"/>
      <c r="D532" s="279"/>
      <c r="E532" s="279"/>
      <c r="F532" s="279"/>
      <c r="G532" s="279"/>
      <c r="H532" s="209"/>
      <c r="I532" s="209"/>
      <c r="J532" s="209"/>
      <c r="K532" s="209"/>
      <c r="L532" s="209"/>
      <c r="M532" s="209"/>
      <c r="N532" s="209"/>
      <c r="O532" s="209"/>
      <c r="P532" s="209"/>
      <c r="Q532" s="209"/>
      <c r="R532" s="209"/>
      <c r="S532" s="209"/>
      <c r="T532" s="209"/>
      <c r="U532" s="209"/>
      <c r="V532" s="209"/>
      <c r="W532" s="209"/>
      <c r="X532" s="209"/>
      <c r="Y532" s="209"/>
      <c r="Z532" s="209"/>
      <c r="AA532" s="209"/>
      <c r="AB532" s="209"/>
      <c r="AC532" s="209"/>
      <c r="AD532" s="209"/>
      <c r="AE532" s="209"/>
      <c r="AF532" s="147"/>
      <c r="AG532" s="147"/>
      <c r="AH532" s="147"/>
      <c r="AI532" s="147"/>
      <c r="AJ532" s="147"/>
      <c r="AK532" s="147"/>
      <c r="AL532" s="147"/>
      <c r="AM532" s="147"/>
      <c r="AN532" s="147"/>
      <c r="AO532" s="147"/>
      <c r="AP532" s="147"/>
      <c r="AQ532" s="147"/>
      <c r="AR532" s="147"/>
      <c r="AS532" s="147"/>
      <c r="AT532" s="147"/>
    </row>
    <row r="533" spans="1:46" s="162" customFormat="1" x14ac:dyDescent="0.15">
      <c r="A533" s="276"/>
      <c r="B533" s="277"/>
      <c r="C533" s="278"/>
      <c r="D533" s="279"/>
      <c r="E533" s="279"/>
      <c r="F533" s="279"/>
      <c r="G533" s="279"/>
      <c r="H533" s="209"/>
      <c r="I533" s="209"/>
      <c r="J533" s="209"/>
      <c r="K533" s="209"/>
      <c r="L533" s="209"/>
      <c r="M533" s="209"/>
      <c r="N533" s="209"/>
      <c r="O533" s="209"/>
      <c r="P533" s="209"/>
      <c r="Q533" s="209"/>
      <c r="R533" s="209"/>
      <c r="S533" s="209"/>
      <c r="T533" s="209"/>
      <c r="U533" s="209"/>
      <c r="V533" s="209"/>
      <c r="W533" s="209"/>
      <c r="X533" s="209"/>
      <c r="Y533" s="209"/>
      <c r="Z533" s="209"/>
      <c r="AA533" s="209"/>
      <c r="AB533" s="209"/>
      <c r="AC533" s="209"/>
      <c r="AD533" s="209"/>
      <c r="AE533" s="209"/>
      <c r="AF533" s="147"/>
      <c r="AG533" s="147"/>
      <c r="AH533" s="147"/>
      <c r="AI533" s="147"/>
      <c r="AJ533" s="147"/>
      <c r="AK533" s="147"/>
      <c r="AL533" s="147"/>
      <c r="AM533" s="147"/>
      <c r="AN533" s="147"/>
      <c r="AO533" s="147"/>
      <c r="AP533" s="147"/>
      <c r="AQ533" s="147"/>
      <c r="AR533" s="147"/>
      <c r="AS533" s="147"/>
      <c r="AT533" s="147"/>
    </row>
    <row r="534" spans="1:46" s="162" customFormat="1" x14ac:dyDescent="0.15">
      <c r="A534" s="276"/>
      <c r="B534" s="277"/>
      <c r="C534" s="278"/>
      <c r="D534" s="279"/>
      <c r="E534" s="279"/>
      <c r="F534" s="279"/>
      <c r="G534" s="279"/>
      <c r="H534" s="209"/>
      <c r="I534" s="209"/>
      <c r="J534" s="209"/>
      <c r="K534" s="209"/>
      <c r="L534" s="209"/>
      <c r="M534" s="209"/>
      <c r="N534" s="209"/>
      <c r="O534" s="209"/>
      <c r="P534" s="209"/>
      <c r="Q534" s="209"/>
      <c r="R534" s="209"/>
      <c r="S534" s="209"/>
      <c r="T534" s="209"/>
      <c r="U534" s="209"/>
      <c r="V534" s="209"/>
      <c r="W534" s="209"/>
      <c r="X534" s="209"/>
      <c r="Y534" s="209"/>
      <c r="Z534" s="209"/>
      <c r="AA534" s="209"/>
      <c r="AB534" s="209"/>
      <c r="AC534" s="209"/>
      <c r="AD534" s="209"/>
      <c r="AE534" s="209"/>
      <c r="AF534" s="147"/>
      <c r="AG534" s="147"/>
      <c r="AH534" s="147"/>
      <c r="AI534" s="147"/>
      <c r="AJ534" s="147"/>
      <c r="AK534" s="147"/>
      <c r="AL534" s="147"/>
      <c r="AM534" s="147"/>
      <c r="AN534" s="147"/>
      <c r="AO534" s="147"/>
      <c r="AP534" s="147"/>
      <c r="AQ534" s="147"/>
      <c r="AR534" s="147"/>
      <c r="AS534" s="147"/>
      <c r="AT534" s="147"/>
    </row>
    <row r="535" spans="1:46" s="162" customFormat="1" x14ac:dyDescent="0.15">
      <c r="A535" s="276"/>
      <c r="B535" s="277"/>
      <c r="C535" s="278"/>
      <c r="D535" s="279"/>
      <c r="E535" s="279"/>
      <c r="F535" s="279"/>
      <c r="G535" s="279"/>
      <c r="H535" s="209"/>
      <c r="I535" s="209"/>
      <c r="J535" s="209"/>
      <c r="K535" s="209"/>
      <c r="L535" s="209"/>
      <c r="M535" s="209"/>
      <c r="N535" s="209"/>
      <c r="O535" s="209"/>
      <c r="P535" s="209"/>
      <c r="Q535" s="209"/>
      <c r="R535" s="209"/>
      <c r="S535" s="209"/>
      <c r="T535" s="209"/>
      <c r="U535" s="209"/>
      <c r="V535" s="209"/>
      <c r="W535" s="209"/>
      <c r="X535" s="209"/>
      <c r="Y535" s="209"/>
      <c r="Z535" s="209"/>
      <c r="AA535" s="209"/>
      <c r="AB535" s="209"/>
      <c r="AC535" s="209"/>
      <c r="AD535" s="209"/>
      <c r="AE535" s="209"/>
      <c r="AF535" s="147"/>
      <c r="AG535" s="147"/>
      <c r="AH535" s="147"/>
      <c r="AI535" s="147"/>
      <c r="AJ535" s="147"/>
      <c r="AK535" s="147"/>
      <c r="AL535" s="147"/>
      <c r="AM535" s="147"/>
      <c r="AN535" s="147"/>
      <c r="AO535" s="147"/>
      <c r="AP535" s="147"/>
      <c r="AQ535" s="147"/>
      <c r="AR535" s="147"/>
      <c r="AS535" s="147"/>
      <c r="AT535" s="147"/>
    </row>
    <row r="536" spans="1:46" s="162" customFormat="1" x14ac:dyDescent="0.15">
      <c r="A536" s="276"/>
      <c r="B536" s="277"/>
      <c r="C536" s="278"/>
      <c r="D536" s="279"/>
      <c r="E536" s="279"/>
      <c r="F536" s="279"/>
      <c r="G536" s="279"/>
      <c r="H536" s="209"/>
      <c r="I536" s="209"/>
      <c r="J536" s="209"/>
      <c r="K536" s="209"/>
      <c r="L536" s="209"/>
      <c r="M536" s="209"/>
      <c r="N536" s="209"/>
      <c r="O536" s="209"/>
      <c r="P536" s="209"/>
      <c r="Q536" s="209"/>
      <c r="R536" s="209"/>
      <c r="S536" s="209"/>
      <c r="T536" s="209"/>
      <c r="U536" s="209"/>
      <c r="V536" s="209"/>
      <c r="W536" s="209"/>
      <c r="X536" s="209"/>
      <c r="Y536" s="209"/>
      <c r="Z536" s="209"/>
      <c r="AA536" s="209"/>
      <c r="AB536" s="209"/>
      <c r="AC536" s="209"/>
      <c r="AD536" s="209"/>
      <c r="AE536" s="209"/>
      <c r="AF536" s="147"/>
      <c r="AG536" s="147"/>
      <c r="AH536" s="147"/>
      <c r="AI536" s="147"/>
      <c r="AJ536" s="147"/>
      <c r="AK536" s="147"/>
      <c r="AL536" s="147"/>
      <c r="AM536" s="147"/>
      <c r="AN536" s="147"/>
      <c r="AO536" s="147"/>
      <c r="AP536" s="147"/>
      <c r="AQ536" s="147"/>
      <c r="AR536" s="147"/>
      <c r="AS536" s="147"/>
      <c r="AT536" s="147"/>
    </row>
    <row r="537" spans="1:46" s="162" customFormat="1" x14ac:dyDescent="0.15">
      <c r="A537" s="276"/>
      <c r="B537" s="277"/>
      <c r="C537" s="278"/>
      <c r="D537" s="279"/>
      <c r="E537" s="279"/>
      <c r="F537" s="279"/>
      <c r="G537" s="279"/>
      <c r="H537" s="209"/>
      <c r="I537" s="209"/>
      <c r="J537" s="209"/>
      <c r="K537" s="209"/>
      <c r="L537" s="209"/>
      <c r="M537" s="209"/>
      <c r="N537" s="209"/>
      <c r="O537" s="209"/>
      <c r="P537" s="209"/>
      <c r="Q537" s="209"/>
      <c r="R537" s="209"/>
      <c r="S537" s="209"/>
      <c r="T537" s="209"/>
      <c r="U537" s="209"/>
      <c r="V537" s="209"/>
      <c r="W537" s="209"/>
      <c r="X537" s="209"/>
      <c r="Y537" s="209"/>
      <c r="Z537" s="209"/>
      <c r="AA537" s="209"/>
      <c r="AB537" s="209"/>
      <c r="AC537" s="209"/>
      <c r="AD537" s="209"/>
      <c r="AE537" s="209"/>
      <c r="AF537" s="147"/>
      <c r="AG537" s="147"/>
      <c r="AH537" s="147"/>
      <c r="AI537" s="147"/>
      <c r="AJ537" s="147"/>
      <c r="AK537" s="147"/>
      <c r="AL537" s="147"/>
      <c r="AM537" s="147"/>
      <c r="AN537" s="147"/>
      <c r="AO537" s="147"/>
      <c r="AP537" s="147"/>
      <c r="AQ537" s="147"/>
      <c r="AR537" s="147"/>
      <c r="AS537" s="147"/>
      <c r="AT537" s="147"/>
    </row>
    <row r="538" spans="1:46" s="162" customFormat="1" x14ac:dyDescent="0.15">
      <c r="A538" s="276"/>
      <c r="B538" s="277"/>
      <c r="C538" s="278"/>
      <c r="D538" s="279"/>
      <c r="E538" s="279"/>
      <c r="F538" s="279"/>
      <c r="G538" s="279"/>
      <c r="H538" s="209"/>
      <c r="I538" s="209"/>
      <c r="J538" s="209"/>
      <c r="K538" s="209"/>
      <c r="L538" s="209"/>
      <c r="M538" s="209"/>
      <c r="N538" s="209"/>
      <c r="O538" s="209"/>
      <c r="P538" s="209"/>
      <c r="Q538" s="209"/>
      <c r="R538" s="209"/>
      <c r="S538" s="209"/>
      <c r="T538" s="209"/>
      <c r="U538" s="209"/>
      <c r="V538" s="209"/>
      <c r="W538" s="209"/>
      <c r="X538" s="209"/>
      <c r="Y538" s="209"/>
      <c r="Z538" s="209"/>
      <c r="AA538" s="209"/>
      <c r="AB538" s="209"/>
      <c r="AC538" s="209"/>
      <c r="AD538" s="209"/>
      <c r="AE538" s="209"/>
      <c r="AF538" s="147"/>
      <c r="AG538" s="147"/>
      <c r="AH538" s="147"/>
      <c r="AI538" s="147"/>
      <c r="AJ538" s="147"/>
      <c r="AK538" s="147"/>
      <c r="AL538" s="147"/>
      <c r="AM538" s="147"/>
      <c r="AN538" s="147"/>
      <c r="AO538" s="147"/>
      <c r="AP538" s="147"/>
      <c r="AQ538" s="147"/>
      <c r="AR538" s="147"/>
      <c r="AS538" s="147"/>
      <c r="AT538" s="147"/>
    </row>
    <row r="539" spans="1:46" s="162" customFormat="1" x14ac:dyDescent="0.15">
      <c r="A539" s="276"/>
      <c r="B539" s="277"/>
      <c r="C539" s="278"/>
      <c r="D539" s="279"/>
      <c r="E539" s="279"/>
      <c r="F539" s="279"/>
      <c r="G539" s="279"/>
      <c r="H539" s="209"/>
      <c r="I539" s="209"/>
      <c r="J539" s="209"/>
      <c r="K539" s="209"/>
      <c r="L539" s="209"/>
      <c r="M539" s="209"/>
      <c r="N539" s="209"/>
      <c r="O539" s="209"/>
      <c r="P539" s="209"/>
      <c r="Q539" s="209"/>
      <c r="R539" s="209"/>
      <c r="S539" s="209"/>
      <c r="T539" s="209"/>
      <c r="U539" s="209"/>
      <c r="V539" s="209"/>
      <c r="W539" s="209"/>
      <c r="X539" s="209"/>
      <c r="Y539" s="209"/>
      <c r="Z539" s="209"/>
      <c r="AA539" s="209"/>
      <c r="AB539" s="209"/>
      <c r="AC539" s="209"/>
      <c r="AD539" s="209"/>
      <c r="AE539" s="209"/>
      <c r="AF539" s="147"/>
      <c r="AG539" s="147"/>
      <c r="AH539" s="147"/>
      <c r="AI539" s="147"/>
      <c r="AJ539" s="147"/>
      <c r="AK539" s="147"/>
      <c r="AL539" s="147"/>
      <c r="AM539" s="147"/>
      <c r="AN539" s="147"/>
      <c r="AO539" s="147"/>
      <c r="AP539" s="147"/>
      <c r="AQ539" s="147"/>
      <c r="AR539" s="147"/>
      <c r="AS539" s="147"/>
      <c r="AT539" s="147"/>
    </row>
    <row r="540" spans="1:46" s="162" customFormat="1" x14ac:dyDescent="0.15">
      <c r="A540" s="276"/>
      <c r="B540" s="277"/>
      <c r="C540" s="278"/>
      <c r="D540" s="279"/>
      <c r="E540" s="279"/>
      <c r="F540" s="279"/>
      <c r="G540" s="279"/>
      <c r="H540" s="209"/>
      <c r="I540" s="209"/>
      <c r="J540" s="209"/>
      <c r="K540" s="209"/>
      <c r="L540" s="209"/>
      <c r="M540" s="209"/>
      <c r="N540" s="209"/>
      <c r="O540" s="209"/>
      <c r="P540" s="209"/>
      <c r="Q540" s="209"/>
      <c r="R540" s="209"/>
      <c r="S540" s="209"/>
      <c r="T540" s="209"/>
      <c r="U540" s="209"/>
      <c r="V540" s="209"/>
      <c r="W540" s="209"/>
      <c r="X540" s="209"/>
      <c r="Y540" s="209"/>
      <c r="Z540" s="209"/>
      <c r="AA540" s="209"/>
      <c r="AB540" s="209"/>
      <c r="AC540" s="209"/>
      <c r="AD540" s="209"/>
      <c r="AE540" s="209"/>
      <c r="AF540" s="147"/>
      <c r="AG540" s="147"/>
      <c r="AH540" s="147"/>
      <c r="AI540" s="147"/>
      <c r="AJ540" s="147"/>
      <c r="AK540" s="147"/>
      <c r="AL540" s="147"/>
      <c r="AM540" s="147"/>
      <c r="AN540" s="147"/>
      <c r="AO540" s="147"/>
      <c r="AP540" s="147"/>
      <c r="AQ540" s="147"/>
      <c r="AR540" s="147"/>
      <c r="AS540" s="147"/>
      <c r="AT540" s="147"/>
    </row>
    <row r="541" spans="1:46" s="162" customFormat="1" x14ac:dyDescent="0.15">
      <c r="A541" s="276"/>
      <c r="B541" s="277"/>
      <c r="C541" s="278"/>
      <c r="D541" s="279"/>
      <c r="E541" s="279"/>
      <c r="F541" s="279"/>
      <c r="G541" s="279"/>
      <c r="H541" s="209"/>
      <c r="I541" s="209"/>
      <c r="J541" s="209"/>
      <c r="K541" s="209"/>
      <c r="L541" s="209"/>
      <c r="M541" s="209"/>
      <c r="N541" s="209"/>
      <c r="O541" s="209"/>
      <c r="P541" s="209"/>
      <c r="Q541" s="209"/>
      <c r="R541" s="209"/>
      <c r="S541" s="209"/>
      <c r="T541" s="209"/>
      <c r="U541" s="209"/>
      <c r="V541" s="209"/>
      <c r="W541" s="209"/>
      <c r="X541" s="209"/>
      <c r="Y541" s="209"/>
      <c r="Z541" s="209"/>
      <c r="AA541" s="209"/>
      <c r="AB541" s="209"/>
      <c r="AC541" s="209"/>
      <c r="AD541" s="209"/>
      <c r="AE541" s="209"/>
      <c r="AF541" s="147"/>
      <c r="AG541" s="147"/>
      <c r="AH541" s="147"/>
      <c r="AI541" s="147"/>
      <c r="AJ541" s="147"/>
      <c r="AK541" s="147"/>
      <c r="AL541" s="147"/>
      <c r="AM541" s="147"/>
      <c r="AN541" s="147"/>
      <c r="AO541" s="147"/>
      <c r="AP541" s="147"/>
      <c r="AQ541" s="147"/>
      <c r="AR541" s="147"/>
      <c r="AS541" s="147"/>
      <c r="AT541" s="147"/>
    </row>
    <row r="542" spans="1:46" s="162" customFormat="1" x14ac:dyDescent="0.15">
      <c r="A542" s="276"/>
      <c r="B542" s="277"/>
      <c r="C542" s="278"/>
      <c r="D542" s="279"/>
      <c r="E542" s="279"/>
      <c r="F542" s="279"/>
      <c r="G542" s="279"/>
      <c r="H542" s="209"/>
      <c r="I542" s="209"/>
      <c r="J542" s="209"/>
      <c r="K542" s="209"/>
      <c r="L542" s="209"/>
      <c r="M542" s="209"/>
      <c r="N542" s="209"/>
      <c r="O542" s="209"/>
      <c r="P542" s="209"/>
      <c r="Q542" s="209"/>
      <c r="R542" s="209"/>
      <c r="S542" s="209"/>
      <c r="T542" s="209"/>
      <c r="U542" s="209"/>
      <c r="V542" s="209"/>
      <c r="W542" s="209"/>
      <c r="X542" s="209"/>
      <c r="Y542" s="209"/>
      <c r="Z542" s="209"/>
      <c r="AA542" s="209"/>
      <c r="AB542" s="209"/>
      <c r="AC542" s="209"/>
      <c r="AD542" s="209"/>
      <c r="AE542" s="209"/>
      <c r="AF542" s="147"/>
      <c r="AG542" s="147"/>
      <c r="AH542" s="147"/>
      <c r="AI542" s="147"/>
      <c r="AJ542" s="147"/>
      <c r="AK542" s="147"/>
      <c r="AL542" s="147"/>
      <c r="AM542" s="147"/>
      <c r="AN542" s="147"/>
      <c r="AO542" s="147"/>
      <c r="AP542" s="147"/>
      <c r="AQ542" s="147"/>
      <c r="AR542" s="147"/>
      <c r="AS542" s="147"/>
      <c r="AT542" s="147"/>
    </row>
    <row r="543" spans="1:46" s="162" customFormat="1" x14ac:dyDescent="0.15">
      <c r="A543" s="276"/>
      <c r="B543" s="277"/>
      <c r="C543" s="278"/>
      <c r="D543" s="279"/>
      <c r="E543" s="279"/>
      <c r="F543" s="279"/>
      <c r="G543" s="279"/>
      <c r="H543" s="209"/>
      <c r="I543" s="209"/>
      <c r="J543" s="209"/>
      <c r="K543" s="209"/>
      <c r="L543" s="209"/>
      <c r="M543" s="209"/>
      <c r="N543" s="209"/>
      <c r="O543" s="209"/>
      <c r="P543" s="209"/>
      <c r="Q543" s="209"/>
      <c r="R543" s="209"/>
      <c r="S543" s="209"/>
      <c r="T543" s="209"/>
      <c r="U543" s="209"/>
      <c r="V543" s="209"/>
      <c r="W543" s="209"/>
      <c r="X543" s="209"/>
      <c r="Y543" s="209"/>
      <c r="Z543" s="209"/>
      <c r="AA543" s="209"/>
      <c r="AB543" s="209"/>
      <c r="AC543" s="209"/>
      <c r="AD543" s="209"/>
      <c r="AE543" s="209"/>
      <c r="AF543" s="147"/>
      <c r="AG543" s="147"/>
      <c r="AH543" s="147"/>
      <c r="AI543" s="147"/>
      <c r="AJ543" s="147"/>
      <c r="AK543" s="147"/>
      <c r="AL543" s="147"/>
      <c r="AM543" s="147"/>
      <c r="AN543" s="147"/>
      <c r="AO543" s="147"/>
      <c r="AP543" s="147"/>
      <c r="AQ543" s="147"/>
      <c r="AR543" s="147"/>
      <c r="AS543" s="147"/>
      <c r="AT543" s="147"/>
    </row>
    <row r="544" spans="1:46" s="162" customFormat="1" x14ac:dyDescent="0.15">
      <c r="A544" s="276"/>
      <c r="B544" s="277"/>
      <c r="C544" s="278"/>
      <c r="D544" s="279"/>
      <c r="E544" s="279"/>
      <c r="F544" s="279"/>
      <c r="G544" s="279"/>
      <c r="H544" s="209"/>
      <c r="I544" s="209"/>
      <c r="J544" s="209"/>
      <c r="K544" s="209"/>
      <c r="L544" s="209"/>
      <c r="M544" s="209"/>
      <c r="N544" s="209"/>
      <c r="O544" s="209"/>
      <c r="P544" s="209"/>
      <c r="Q544" s="209"/>
      <c r="R544" s="209"/>
      <c r="S544" s="209"/>
      <c r="T544" s="209"/>
      <c r="U544" s="209"/>
      <c r="V544" s="209"/>
      <c r="W544" s="209"/>
      <c r="X544" s="209"/>
      <c r="Y544" s="209"/>
      <c r="Z544" s="209"/>
      <c r="AA544" s="209"/>
      <c r="AB544" s="209"/>
      <c r="AC544" s="209"/>
      <c r="AD544" s="209"/>
      <c r="AE544" s="209"/>
      <c r="AF544" s="147"/>
      <c r="AG544" s="147"/>
      <c r="AH544" s="147"/>
      <c r="AI544" s="147"/>
      <c r="AJ544" s="147"/>
      <c r="AK544" s="147"/>
      <c r="AL544" s="147"/>
      <c r="AM544" s="147"/>
      <c r="AN544" s="147"/>
      <c r="AO544" s="147"/>
      <c r="AP544" s="147"/>
      <c r="AQ544" s="147"/>
      <c r="AR544" s="147"/>
      <c r="AS544" s="147"/>
      <c r="AT544" s="147"/>
    </row>
    <row r="545" spans="1:46" s="162" customFormat="1" x14ac:dyDescent="0.15">
      <c r="A545" s="276"/>
      <c r="B545" s="277"/>
      <c r="C545" s="278"/>
      <c r="D545" s="279"/>
      <c r="E545" s="279"/>
      <c r="F545" s="279"/>
      <c r="G545" s="279"/>
      <c r="H545" s="209"/>
      <c r="I545" s="209"/>
      <c r="J545" s="209"/>
      <c r="K545" s="209"/>
      <c r="L545" s="209"/>
      <c r="M545" s="209"/>
      <c r="N545" s="209"/>
      <c r="O545" s="209"/>
      <c r="P545" s="209"/>
      <c r="Q545" s="209"/>
      <c r="R545" s="209"/>
      <c r="S545" s="209"/>
      <c r="T545" s="209"/>
      <c r="U545" s="209"/>
      <c r="V545" s="209"/>
      <c r="W545" s="209"/>
      <c r="X545" s="209"/>
      <c r="Y545" s="209"/>
      <c r="Z545" s="209"/>
      <c r="AA545" s="209"/>
      <c r="AB545" s="209"/>
      <c r="AC545" s="209"/>
      <c r="AD545" s="209"/>
      <c r="AE545" s="209"/>
      <c r="AF545" s="147"/>
      <c r="AG545" s="147"/>
      <c r="AH545" s="147"/>
      <c r="AI545" s="147"/>
      <c r="AJ545" s="147"/>
      <c r="AK545" s="147"/>
      <c r="AL545" s="147"/>
      <c r="AM545" s="147"/>
      <c r="AN545" s="147"/>
      <c r="AO545" s="147"/>
      <c r="AP545" s="147"/>
      <c r="AQ545" s="147"/>
      <c r="AR545" s="147"/>
      <c r="AS545" s="147"/>
      <c r="AT545" s="147"/>
    </row>
    <row r="546" spans="1:46" s="162" customFormat="1" x14ac:dyDescent="0.15">
      <c r="A546" s="276"/>
      <c r="B546" s="277"/>
      <c r="C546" s="278"/>
      <c r="D546" s="279"/>
      <c r="E546" s="279"/>
      <c r="F546" s="279"/>
      <c r="G546" s="279"/>
      <c r="H546" s="209"/>
      <c r="I546" s="209"/>
      <c r="J546" s="209"/>
      <c r="K546" s="209"/>
      <c r="L546" s="209"/>
      <c r="M546" s="209"/>
      <c r="N546" s="209"/>
      <c r="O546" s="209"/>
      <c r="P546" s="209"/>
      <c r="Q546" s="209"/>
      <c r="R546" s="209"/>
      <c r="S546" s="209"/>
      <c r="T546" s="209"/>
      <c r="U546" s="209"/>
      <c r="V546" s="209"/>
      <c r="W546" s="209"/>
      <c r="X546" s="209"/>
      <c r="Y546" s="209"/>
      <c r="Z546" s="209"/>
      <c r="AA546" s="209"/>
      <c r="AB546" s="209"/>
      <c r="AC546" s="209"/>
      <c r="AD546" s="209"/>
      <c r="AE546" s="209"/>
      <c r="AF546" s="147"/>
      <c r="AG546" s="147"/>
      <c r="AH546" s="147"/>
      <c r="AI546" s="147"/>
      <c r="AJ546" s="147"/>
      <c r="AK546" s="147"/>
      <c r="AL546" s="147"/>
      <c r="AM546" s="147"/>
      <c r="AN546" s="147"/>
      <c r="AO546" s="147"/>
      <c r="AP546" s="147"/>
      <c r="AQ546" s="147"/>
      <c r="AR546" s="147"/>
      <c r="AS546" s="147"/>
      <c r="AT546" s="147"/>
    </row>
    <row r="547" spans="1:46" s="162" customFormat="1" x14ac:dyDescent="0.15">
      <c r="A547" s="276"/>
      <c r="B547" s="277"/>
      <c r="C547" s="278"/>
      <c r="D547" s="279"/>
      <c r="E547" s="279"/>
      <c r="F547" s="279"/>
      <c r="G547" s="279"/>
      <c r="H547" s="209"/>
      <c r="I547" s="209"/>
      <c r="J547" s="209"/>
      <c r="K547" s="209"/>
      <c r="L547" s="209"/>
      <c r="M547" s="209"/>
      <c r="N547" s="209"/>
      <c r="O547" s="209"/>
      <c r="P547" s="209"/>
      <c r="Q547" s="209"/>
      <c r="R547" s="209"/>
      <c r="S547" s="209"/>
      <c r="T547" s="209"/>
      <c r="U547" s="209"/>
      <c r="V547" s="209"/>
      <c r="W547" s="209"/>
      <c r="X547" s="209"/>
      <c r="Y547" s="209"/>
      <c r="Z547" s="209"/>
      <c r="AA547" s="209"/>
      <c r="AB547" s="209"/>
      <c r="AC547" s="209"/>
      <c r="AD547" s="209"/>
      <c r="AE547" s="209"/>
      <c r="AF547" s="147"/>
      <c r="AG547" s="147"/>
      <c r="AH547" s="147"/>
      <c r="AI547" s="147"/>
      <c r="AJ547" s="147"/>
      <c r="AK547" s="147"/>
      <c r="AL547" s="147"/>
      <c r="AM547" s="147"/>
      <c r="AN547" s="147"/>
      <c r="AO547" s="147"/>
      <c r="AP547" s="147"/>
      <c r="AQ547" s="147"/>
      <c r="AR547" s="147"/>
      <c r="AS547" s="147"/>
      <c r="AT547" s="147"/>
    </row>
    <row r="548" spans="1:46" s="162" customFormat="1" x14ac:dyDescent="0.15">
      <c r="A548" s="276"/>
      <c r="B548" s="277"/>
      <c r="C548" s="278"/>
      <c r="D548" s="279"/>
      <c r="E548" s="279"/>
      <c r="F548" s="279"/>
      <c r="G548" s="279"/>
      <c r="H548" s="209"/>
      <c r="I548" s="209"/>
      <c r="J548" s="209"/>
      <c r="K548" s="209"/>
      <c r="L548" s="209"/>
      <c r="M548" s="209"/>
      <c r="N548" s="209"/>
      <c r="O548" s="209"/>
      <c r="P548" s="209"/>
      <c r="Q548" s="209"/>
      <c r="R548" s="209"/>
      <c r="S548" s="209"/>
      <c r="T548" s="209"/>
      <c r="U548" s="209"/>
      <c r="V548" s="209"/>
      <c r="W548" s="209"/>
      <c r="X548" s="209"/>
      <c r="Y548" s="209"/>
      <c r="Z548" s="209"/>
      <c r="AA548" s="209"/>
      <c r="AB548" s="209"/>
      <c r="AC548" s="209"/>
      <c r="AD548" s="209"/>
      <c r="AE548" s="209"/>
      <c r="AF548" s="147"/>
      <c r="AG548" s="147"/>
      <c r="AH548" s="147"/>
      <c r="AI548" s="147"/>
      <c r="AJ548" s="147"/>
      <c r="AK548" s="147"/>
      <c r="AL548" s="147"/>
      <c r="AM548" s="147"/>
      <c r="AN548" s="147"/>
      <c r="AO548" s="147"/>
      <c r="AP548" s="147"/>
      <c r="AQ548" s="147"/>
      <c r="AR548" s="147"/>
      <c r="AS548" s="147"/>
      <c r="AT548" s="147"/>
    </row>
    <row r="549" spans="1:46" s="162" customFormat="1" x14ac:dyDescent="0.15">
      <c r="A549" s="276"/>
      <c r="B549" s="277"/>
      <c r="C549" s="278"/>
      <c r="D549" s="279"/>
      <c r="E549" s="279"/>
      <c r="F549" s="279"/>
      <c r="G549" s="279"/>
      <c r="H549" s="209"/>
      <c r="I549" s="209"/>
      <c r="J549" s="209"/>
      <c r="K549" s="209"/>
      <c r="L549" s="209"/>
      <c r="M549" s="209"/>
      <c r="N549" s="209"/>
      <c r="O549" s="209"/>
      <c r="P549" s="209"/>
      <c r="Q549" s="209"/>
      <c r="R549" s="209"/>
      <c r="S549" s="209"/>
      <c r="T549" s="209"/>
      <c r="U549" s="209"/>
      <c r="V549" s="209"/>
      <c r="W549" s="209"/>
      <c r="X549" s="209"/>
      <c r="Y549" s="209"/>
      <c r="Z549" s="209"/>
      <c r="AA549" s="209"/>
      <c r="AB549" s="209"/>
      <c r="AC549" s="209"/>
      <c r="AD549" s="209"/>
      <c r="AE549" s="209"/>
      <c r="AF549" s="147"/>
      <c r="AG549" s="147"/>
      <c r="AH549" s="147"/>
      <c r="AI549" s="147"/>
      <c r="AJ549" s="147"/>
      <c r="AK549" s="147"/>
      <c r="AL549" s="147"/>
      <c r="AM549" s="147"/>
      <c r="AN549" s="147"/>
      <c r="AO549" s="147"/>
      <c r="AP549" s="147"/>
      <c r="AQ549" s="147"/>
      <c r="AR549" s="147"/>
      <c r="AS549" s="147"/>
      <c r="AT549" s="147"/>
    </row>
    <row r="550" spans="1:46" s="162" customFormat="1" x14ac:dyDescent="0.15">
      <c r="A550" s="276"/>
      <c r="B550" s="277"/>
      <c r="C550" s="278"/>
      <c r="D550" s="279"/>
      <c r="E550" s="279"/>
      <c r="F550" s="279"/>
      <c r="G550" s="279"/>
      <c r="H550" s="209"/>
      <c r="I550" s="209"/>
      <c r="J550" s="209"/>
      <c r="K550" s="209"/>
      <c r="L550" s="209"/>
      <c r="M550" s="209"/>
      <c r="N550" s="209"/>
      <c r="O550" s="209"/>
      <c r="P550" s="209"/>
      <c r="Q550" s="209"/>
      <c r="R550" s="209"/>
      <c r="S550" s="209"/>
      <c r="T550" s="209"/>
      <c r="U550" s="209"/>
      <c r="V550" s="209"/>
      <c r="W550" s="209"/>
      <c r="X550" s="209"/>
      <c r="Y550" s="209"/>
      <c r="Z550" s="209"/>
      <c r="AA550" s="209"/>
      <c r="AB550" s="209"/>
      <c r="AC550" s="209"/>
      <c r="AD550" s="209"/>
      <c r="AE550" s="209"/>
      <c r="AF550" s="147"/>
      <c r="AG550" s="147"/>
      <c r="AH550" s="147"/>
      <c r="AI550" s="147"/>
      <c r="AJ550" s="147"/>
      <c r="AK550" s="147"/>
      <c r="AL550" s="147"/>
      <c r="AM550" s="147"/>
      <c r="AN550" s="147"/>
      <c r="AO550" s="147"/>
      <c r="AP550" s="147"/>
      <c r="AQ550" s="147"/>
      <c r="AR550" s="147"/>
      <c r="AS550" s="147"/>
      <c r="AT550" s="147"/>
    </row>
    <row r="551" spans="1:46" s="162" customFormat="1" x14ac:dyDescent="0.15">
      <c r="A551" s="276"/>
      <c r="B551" s="277"/>
      <c r="C551" s="278"/>
      <c r="D551" s="279"/>
      <c r="E551" s="279"/>
      <c r="F551" s="279"/>
      <c r="G551" s="279"/>
      <c r="H551" s="209"/>
      <c r="I551" s="209"/>
      <c r="J551" s="209"/>
      <c r="K551" s="209"/>
      <c r="L551" s="209"/>
      <c r="M551" s="209"/>
      <c r="N551" s="209"/>
      <c r="O551" s="209"/>
      <c r="P551" s="209"/>
      <c r="Q551" s="209"/>
      <c r="R551" s="209"/>
      <c r="S551" s="209"/>
      <c r="T551" s="209"/>
      <c r="U551" s="209"/>
      <c r="V551" s="209"/>
      <c r="W551" s="209"/>
      <c r="X551" s="209"/>
      <c r="Y551" s="209"/>
      <c r="Z551" s="209"/>
      <c r="AA551" s="209"/>
      <c r="AB551" s="209"/>
      <c r="AC551" s="209"/>
      <c r="AD551" s="209"/>
      <c r="AE551" s="209"/>
      <c r="AF551" s="147"/>
      <c r="AG551" s="147"/>
      <c r="AH551" s="147"/>
      <c r="AI551" s="147"/>
      <c r="AJ551" s="147"/>
      <c r="AK551" s="147"/>
      <c r="AL551" s="147"/>
      <c r="AM551" s="147"/>
      <c r="AN551" s="147"/>
      <c r="AO551" s="147"/>
      <c r="AP551" s="147"/>
      <c r="AQ551" s="147"/>
      <c r="AR551" s="147"/>
      <c r="AS551" s="147"/>
      <c r="AT551" s="147"/>
    </row>
    <row r="552" spans="1:46" s="162" customFormat="1" x14ac:dyDescent="0.15">
      <c r="A552" s="276"/>
      <c r="B552" s="277"/>
      <c r="C552" s="278"/>
      <c r="D552" s="279"/>
      <c r="E552" s="279"/>
      <c r="F552" s="279"/>
      <c r="G552" s="279"/>
      <c r="H552" s="209"/>
      <c r="I552" s="209"/>
      <c r="J552" s="209"/>
      <c r="K552" s="209"/>
      <c r="L552" s="209"/>
      <c r="M552" s="209"/>
      <c r="N552" s="209"/>
      <c r="O552" s="209"/>
      <c r="P552" s="209"/>
      <c r="Q552" s="209"/>
      <c r="R552" s="209"/>
      <c r="S552" s="209"/>
      <c r="T552" s="209"/>
      <c r="U552" s="209"/>
      <c r="V552" s="209"/>
      <c r="W552" s="209"/>
      <c r="X552" s="209"/>
      <c r="Y552" s="209"/>
      <c r="Z552" s="209"/>
      <c r="AA552" s="209"/>
      <c r="AB552" s="209"/>
      <c r="AC552" s="209"/>
      <c r="AD552" s="209"/>
      <c r="AE552" s="209"/>
      <c r="AF552" s="147"/>
      <c r="AG552" s="147"/>
      <c r="AH552" s="147"/>
      <c r="AI552" s="147"/>
      <c r="AJ552" s="147"/>
      <c r="AK552" s="147"/>
      <c r="AL552" s="147"/>
      <c r="AM552" s="147"/>
      <c r="AN552" s="147"/>
      <c r="AO552" s="147"/>
      <c r="AP552" s="147"/>
      <c r="AQ552" s="147"/>
      <c r="AR552" s="147"/>
      <c r="AS552" s="147"/>
      <c r="AT552" s="147"/>
    </row>
    <row r="553" spans="1:46" s="162" customFormat="1" x14ac:dyDescent="0.15">
      <c r="A553" s="276"/>
      <c r="B553" s="277"/>
      <c r="C553" s="278"/>
      <c r="D553" s="279"/>
      <c r="E553" s="279"/>
      <c r="F553" s="279"/>
      <c r="G553" s="279"/>
      <c r="H553" s="209"/>
      <c r="I553" s="209"/>
      <c r="J553" s="209"/>
      <c r="K553" s="209"/>
      <c r="L553" s="209"/>
      <c r="M553" s="209"/>
      <c r="N553" s="209"/>
      <c r="O553" s="209"/>
      <c r="P553" s="209"/>
      <c r="Q553" s="209"/>
      <c r="R553" s="209"/>
      <c r="S553" s="209"/>
      <c r="T553" s="209"/>
      <c r="U553" s="209"/>
      <c r="V553" s="209"/>
      <c r="W553" s="209"/>
      <c r="X553" s="209"/>
      <c r="Y553" s="209"/>
      <c r="Z553" s="209"/>
      <c r="AA553" s="209"/>
      <c r="AB553" s="209"/>
      <c r="AC553" s="209"/>
      <c r="AD553" s="209"/>
      <c r="AE553" s="209"/>
      <c r="AF553" s="147"/>
      <c r="AG553" s="147"/>
      <c r="AH553" s="147"/>
      <c r="AI553" s="147"/>
      <c r="AJ553" s="147"/>
      <c r="AK553" s="147"/>
      <c r="AL553" s="147"/>
      <c r="AM553" s="147"/>
      <c r="AN553" s="147"/>
      <c r="AO553" s="147"/>
      <c r="AP553" s="147"/>
      <c r="AQ553" s="147"/>
      <c r="AR553" s="147"/>
      <c r="AS553" s="147"/>
      <c r="AT553" s="147"/>
    </row>
    <row r="554" spans="1:46" s="162" customFormat="1" x14ac:dyDescent="0.15">
      <c r="A554" s="276"/>
      <c r="B554" s="277"/>
      <c r="C554" s="278"/>
      <c r="D554" s="279"/>
      <c r="E554" s="279"/>
      <c r="F554" s="279"/>
      <c r="G554" s="279"/>
      <c r="H554" s="209"/>
      <c r="I554" s="209"/>
      <c r="J554" s="209"/>
      <c r="K554" s="209"/>
      <c r="L554" s="209"/>
      <c r="M554" s="209"/>
      <c r="N554" s="209"/>
      <c r="O554" s="209"/>
      <c r="P554" s="209"/>
      <c r="Q554" s="209"/>
      <c r="R554" s="209"/>
      <c r="S554" s="209"/>
      <c r="T554" s="209"/>
      <c r="U554" s="209"/>
      <c r="V554" s="209"/>
      <c r="W554" s="209"/>
      <c r="X554" s="209"/>
      <c r="Y554" s="209"/>
      <c r="Z554" s="209"/>
      <c r="AA554" s="209"/>
      <c r="AB554" s="209"/>
      <c r="AC554" s="209"/>
      <c r="AD554" s="209"/>
      <c r="AE554" s="209"/>
      <c r="AF554" s="147"/>
      <c r="AG554" s="147"/>
      <c r="AH554" s="147"/>
      <c r="AI554" s="147"/>
      <c r="AJ554" s="147"/>
      <c r="AK554" s="147"/>
      <c r="AL554" s="147"/>
      <c r="AM554" s="147"/>
      <c r="AN554" s="147"/>
      <c r="AO554" s="147"/>
      <c r="AP554" s="147"/>
      <c r="AQ554" s="147"/>
      <c r="AR554" s="147"/>
      <c r="AS554" s="147"/>
      <c r="AT554" s="147"/>
    </row>
    <row r="555" spans="1:46" s="162" customFormat="1" x14ac:dyDescent="0.15">
      <c r="A555" s="276"/>
      <c r="B555" s="277"/>
      <c r="C555" s="278"/>
      <c r="D555" s="279"/>
      <c r="E555" s="279"/>
      <c r="F555" s="279"/>
      <c r="G555" s="279"/>
      <c r="H555" s="209"/>
      <c r="I555" s="209"/>
      <c r="J555" s="209"/>
      <c r="K555" s="209"/>
      <c r="L555" s="209"/>
      <c r="M555" s="209"/>
      <c r="N555" s="209"/>
      <c r="O555" s="209"/>
      <c r="P555" s="209"/>
      <c r="Q555" s="209"/>
      <c r="R555" s="209"/>
      <c r="S555" s="209"/>
      <c r="T555" s="209"/>
      <c r="U555" s="209"/>
      <c r="V555" s="209"/>
      <c r="W555" s="209"/>
      <c r="X555" s="209"/>
      <c r="Y555" s="209"/>
      <c r="Z555" s="209"/>
      <c r="AA555" s="209"/>
      <c r="AB555" s="209"/>
      <c r="AC555" s="209"/>
      <c r="AD555" s="209"/>
      <c r="AE555" s="209"/>
      <c r="AF555" s="147"/>
      <c r="AG555" s="147"/>
      <c r="AH555" s="147"/>
      <c r="AI555" s="147"/>
      <c r="AJ555" s="147"/>
      <c r="AK555" s="147"/>
      <c r="AL555" s="147"/>
      <c r="AM555" s="147"/>
      <c r="AN555" s="147"/>
      <c r="AO555" s="147"/>
      <c r="AP555" s="147"/>
      <c r="AQ555" s="147"/>
      <c r="AR555" s="147"/>
      <c r="AS555" s="147"/>
      <c r="AT555" s="147"/>
    </row>
    <row r="556" spans="1:46" s="162" customFormat="1" x14ac:dyDescent="0.15">
      <c r="A556" s="276"/>
      <c r="B556" s="277"/>
      <c r="C556" s="278"/>
      <c r="D556" s="279"/>
      <c r="E556" s="279"/>
      <c r="F556" s="279"/>
      <c r="G556" s="279"/>
      <c r="H556" s="209"/>
      <c r="I556" s="209"/>
      <c r="J556" s="209"/>
      <c r="K556" s="209"/>
      <c r="L556" s="209"/>
      <c r="M556" s="209"/>
      <c r="N556" s="209"/>
      <c r="O556" s="209"/>
      <c r="P556" s="209"/>
      <c r="Q556" s="209"/>
      <c r="R556" s="209"/>
      <c r="S556" s="209"/>
      <c r="T556" s="209"/>
      <c r="U556" s="209"/>
      <c r="V556" s="209"/>
      <c r="W556" s="209"/>
      <c r="X556" s="209"/>
      <c r="Y556" s="209"/>
      <c r="Z556" s="209"/>
      <c r="AA556" s="209"/>
      <c r="AB556" s="209"/>
      <c r="AC556" s="209"/>
      <c r="AD556" s="209"/>
      <c r="AE556" s="209"/>
      <c r="AF556" s="147"/>
      <c r="AG556" s="147"/>
      <c r="AH556" s="147"/>
      <c r="AI556" s="147"/>
      <c r="AJ556" s="147"/>
      <c r="AK556" s="147"/>
      <c r="AL556" s="147"/>
      <c r="AM556" s="147"/>
      <c r="AN556" s="147"/>
      <c r="AO556" s="147"/>
      <c r="AP556" s="147"/>
      <c r="AQ556" s="147"/>
      <c r="AR556" s="147"/>
      <c r="AS556" s="147"/>
      <c r="AT556" s="147"/>
    </row>
    <row r="557" spans="1:46" s="162" customFormat="1" x14ac:dyDescent="0.15">
      <c r="A557" s="276"/>
      <c r="B557" s="277"/>
      <c r="C557" s="278"/>
      <c r="D557" s="279"/>
      <c r="E557" s="279"/>
      <c r="F557" s="279"/>
      <c r="G557" s="279"/>
      <c r="H557" s="209"/>
      <c r="I557" s="209"/>
      <c r="J557" s="209"/>
      <c r="K557" s="209"/>
      <c r="L557" s="209"/>
      <c r="M557" s="209"/>
      <c r="N557" s="209"/>
      <c r="O557" s="209"/>
      <c r="P557" s="209"/>
      <c r="Q557" s="209"/>
      <c r="R557" s="209"/>
      <c r="S557" s="209"/>
      <c r="T557" s="209"/>
      <c r="U557" s="209"/>
      <c r="V557" s="209"/>
      <c r="W557" s="209"/>
      <c r="X557" s="209"/>
      <c r="Y557" s="209"/>
      <c r="Z557" s="209"/>
      <c r="AA557" s="209"/>
      <c r="AB557" s="209"/>
      <c r="AC557" s="209"/>
      <c r="AD557" s="209"/>
      <c r="AE557" s="209"/>
      <c r="AF557" s="147"/>
      <c r="AG557" s="147"/>
      <c r="AH557" s="147"/>
      <c r="AI557" s="147"/>
      <c r="AJ557" s="147"/>
      <c r="AK557" s="147"/>
      <c r="AL557" s="147"/>
      <c r="AM557" s="147"/>
      <c r="AN557" s="147"/>
      <c r="AO557" s="147"/>
      <c r="AP557" s="147"/>
      <c r="AQ557" s="147"/>
      <c r="AR557" s="147"/>
      <c r="AS557" s="147"/>
      <c r="AT557" s="147"/>
    </row>
    <row r="558" spans="1:46" s="162" customFormat="1" x14ac:dyDescent="0.15">
      <c r="A558" s="276"/>
      <c r="B558" s="277"/>
      <c r="C558" s="278"/>
      <c r="D558" s="279"/>
      <c r="E558" s="279"/>
      <c r="F558" s="279"/>
      <c r="G558" s="279"/>
      <c r="H558" s="209"/>
      <c r="I558" s="209"/>
      <c r="J558" s="209"/>
      <c r="K558" s="209"/>
      <c r="L558" s="209"/>
      <c r="M558" s="209"/>
      <c r="N558" s="209"/>
      <c r="O558" s="209"/>
      <c r="P558" s="209"/>
      <c r="Q558" s="209"/>
      <c r="R558" s="209"/>
      <c r="S558" s="209"/>
      <c r="T558" s="209"/>
      <c r="U558" s="209"/>
      <c r="V558" s="209"/>
      <c r="W558" s="209"/>
      <c r="X558" s="209"/>
      <c r="Y558" s="209"/>
      <c r="Z558" s="209"/>
      <c r="AA558" s="209"/>
      <c r="AB558" s="209"/>
      <c r="AC558" s="209"/>
      <c r="AD558" s="209"/>
      <c r="AE558" s="209"/>
      <c r="AF558" s="147"/>
      <c r="AG558" s="147"/>
      <c r="AH558" s="147"/>
      <c r="AI558" s="147"/>
      <c r="AJ558" s="147"/>
      <c r="AK558" s="147"/>
      <c r="AL558" s="147"/>
      <c r="AM558" s="147"/>
      <c r="AN558" s="147"/>
      <c r="AO558" s="147"/>
      <c r="AP558" s="147"/>
      <c r="AQ558" s="147"/>
      <c r="AR558" s="147"/>
      <c r="AS558" s="147"/>
      <c r="AT558" s="147"/>
    </row>
    <row r="559" spans="1:46" s="162" customFormat="1" x14ac:dyDescent="0.15">
      <c r="A559" s="276"/>
      <c r="B559" s="277"/>
      <c r="C559" s="278"/>
      <c r="D559" s="279"/>
      <c r="E559" s="279"/>
      <c r="F559" s="279"/>
      <c r="G559" s="279"/>
      <c r="H559" s="209"/>
      <c r="I559" s="209"/>
      <c r="J559" s="209"/>
      <c r="K559" s="209"/>
      <c r="L559" s="209"/>
      <c r="M559" s="209"/>
      <c r="N559" s="209"/>
      <c r="O559" s="209"/>
      <c r="P559" s="209"/>
      <c r="Q559" s="209"/>
      <c r="R559" s="209"/>
      <c r="S559" s="209"/>
      <c r="T559" s="209"/>
      <c r="U559" s="209"/>
      <c r="V559" s="209"/>
      <c r="W559" s="209"/>
      <c r="X559" s="209"/>
      <c r="Y559" s="209"/>
      <c r="Z559" s="209"/>
      <c r="AA559" s="209"/>
      <c r="AB559" s="209"/>
      <c r="AC559" s="209"/>
      <c r="AD559" s="209"/>
      <c r="AE559" s="209"/>
      <c r="AF559" s="147"/>
      <c r="AG559" s="147"/>
      <c r="AH559" s="147"/>
      <c r="AI559" s="147"/>
      <c r="AJ559" s="147"/>
      <c r="AK559" s="147"/>
      <c r="AL559" s="147"/>
      <c r="AM559" s="147"/>
      <c r="AN559" s="147"/>
      <c r="AO559" s="147"/>
      <c r="AP559" s="147"/>
      <c r="AQ559" s="147"/>
      <c r="AR559" s="147"/>
      <c r="AS559" s="147"/>
      <c r="AT559" s="147"/>
    </row>
    <row r="560" spans="1:46" x14ac:dyDescent="0.15">
      <c r="A560" s="340"/>
      <c r="B560" s="5"/>
      <c r="C560" s="6"/>
      <c r="D560" s="7"/>
      <c r="E560" s="7"/>
      <c r="F560" s="7"/>
      <c r="G560" s="7"/>
      <c r="H560" s="209"/>
      <c r="I560" s="209"/>
      <c r="J560" s="209"/>
      <c r="K560" s="209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</row>
    <row r="561" spans="1:46" x14ac:dyDescent="0.15">
      <c r="A561" s="340"/>
      <c r="B561" s="5"/>
      <c r="C561" s="6"/>
      <c r="D561" s="7"/>
      <c r="E561" s="7"/>
      <c r="F561" s="7"/>
      <c r="G561" s="7"/>
      <c r="H561" s="209"/>
      <c r="I561" s="209"/>
      <c r="J561" s="209"/>
      <c r="K561" s="209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</row>
    <row r="562" spans="1:46" x14ac:dyDescent="0.15">
      <c r="A562" s="340"/>
      <c r="B562" s="5"/>
      <c r="C562" s="6"/>
      <c r="D562" s="7"/>
      <c r="E562" s="7"/>
      <c r="F562" s="7"/>
      <c r="G562" s="7"/>
      <c r="H562" s="209"/>
      <c r="I562" s="209"/>
      <c r="J562" s="209"/>
      <c r="K562" s="209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</row>
    <row r="563" spans="1:46" x14ac:dyDescent="0.15">
      <c r="A563" s="340"/>
      <c r="B563" s="5"/>
      <c r="C563" s="6"/>
      <c r="D563" s="7"/>
      <c r="E563" s="7"/>
      <c r="F563" s="7"/>
      <c r="G563" s="7"/>
      <c r="H563" s="209"/>
      <c r="I563" s="209"/>
      <c r="J563" s="209"/>
      <c r="K563" s="209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</row>
    <row r="564" spans="1:46" x14ac:dyDescent="0.15">
      <c r="A564" s="340"/>
      <c r="B564" s="5"/>
      <c r="C564" s="6"/>
      <c r="D564" s="7"/>
      <c r="E564" s="7"/>
      <c r="F564" s="7"/>
      <c r="G564" s="7"/>
      <c r="H564" s="209"/>
      <c r="I564" s="209"/>
      <c r="J564" s="209"/>
      <c r="K564" s="209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</row>
    <row r="565" spans="1:46" x14ac:dyDescent="0.15">
      <c r="A565" s="340"/>
      <c r="B565" s="5"/>
      <c r="C565" s="6"/>
      <c r="D565" s="7"/>
      <c r="E565" s="7"/>
      <c r="F565" s="7"/>
      <c r="G565" s="7"/>
      <c r="H565" s="209"/>
      <c r="I565" s="209"/>
      <c r="J565" s="209"/>
      <c r="K565" s="209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</row>
    <row r="566" spans="1:46" x14ac:dyDescent="0.15">
      <c r="A566" s="340"/>
      <c r="B566" s="5"/>
      <c r="C566" s="6"/>
      <c r="D566" s="7"/>
      <c r="E566" s="7"/>
      <c r="F566" s="7"/>
      <c r="G566" s="7"/>
      <c r="H566" s="209"/>
      <c r="I566" s="209"/>
      <c r="J566" s="209"/>
      <c r="K566" s="209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</row>
    <row r="567" spans="1:46" x14ac:dyDescent="0.15">
      <c r="A567" s="340"/>
      <c r="B567" s="5"/>
      <c r="C567" s="6"/>
      <c r="D567" s="7"/>
      <c r="E567" s="7"/>
      <c r="F567" s="7"/>
      <c r="G567" s="7"/>
      <c r="H567" s="209"/>
      <c r="I567" s="209"/>
      <c r="J567" s="209"/>
      <c r="K567" s="209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</row>
    <row r="568" spans="1:46" x14ac:dyDescent="0.15">
      <c r="A568" s="340"/>
      <c r="B568" s="5"/>
      <c r="C568" s="6"/>
      <c r="D568" s="7"/>
      <c r="E568" s="7"/>
      <c r="F568" s="7"/>
      <c r="G568" s="7"/>
      <c r="H568" s="209"/>
      <c r="I568" s="209"/>
      <c r="J568" s="209"/>
      <c r="K568" s="209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</row>
    <row r="569" spans="1:46" x14ac:dyDescent="0.15">
      <c r="A569" s="340"/>
      <c r="B569" s="5"/>
      <c r="C569" s="6"/>
      <c r="D569" s="7"/>
      <c r="E569" s="7"/>
      <c r="F569" s="7"/>
      <c r="G569" s="7"/>
      <c r="H569" s="209"/>
      <c r="I569" s="209"/>
      <c r="J569" s="209"/>
      <c r="K569" s="209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</row>
    <row r="570" spans="1:46" x14ac:dyDescent="0.15">
      <c r="A570" s="340"/>
      <c r="B570" s="5"/>
      <c r="C570" s="6"/>
      <c r="D570" s="7"/>
      <c r="E570" s="7"/>
      <c r="F570" s="7"/>
      <c r="G570" s="7"/>
      <c r="H570" s="209"/>
      <c r="I570" s="209"/>
      <c r="J570" s="209"/>
      <c r="K570" s="209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</row>
    <row r="571" spans="1:46" x14ac:dyDescent="0.15">
      <c r="A571" s="340"/>
      <c r="B571" s="5"/>
      <c r="C571" s="6"/>
      <c r="D571" s="7"/>
      <c r="E571" s="7"/>
      <c r="F571" s="7"/>
      <c r="G571" s="7"/>
      <c r="H571" s="209"/>
      <c r="I571" s="209"/>
      <c r="J571" s="209"/>
      <c r="K571" s="209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</row>
    <row r="572" spans="1:46" x14ac:dyDescent="0.15">
      <c r="A572" s="340"/>
      <c r="B572" s="5"/>
      <c r="C572" s="6"/>
      <c r="D572" s="7"/>
      <c r="E572" s="7"/>
      <c r="F572" s="7"/>
      <c r="G572" s="7"/>
      <c r="H572" s="209"/>
      <c r="I572" s="209"/>
      <c r="J572" s="209"/>
      <c r="K572" s="209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</row>
    <row r="573" spans="1:46" x14ac:dyDescent="0.15">
      <c r="A573" s="340"/>
      <c r="B573" s="5"/>
      <c r="C573" s="6"/>
      <c r="D573" s="7"/>
      <c r="E573" s="7"/>
      <c r="F573" s="7"/>
      <c r="G573" s="7"/>
      <c r="H573" s="209"/>
      <c r="I573" s="209"/>
      <c r="J573" s="209"/>
      <c r="K573" s="209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</row>
    <row r="574" spans="1:46" x14ac:dyDescent="0.15">
      <c r="A574" s="340"/>
      <c r="B574" s="5"/>
      <c r="C574" s="6"/>
      <c r="D574" s="7"/>
      <c r="E574" s="7"/>
      <c r="F574" s="7"/>
      <c r="G574" s="7"/>
      <c r="H574" s="209"/>
      <c r="I574" s="209"/>
      <c r="J574" s="209"/>
      <c r="K574" s="209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</row>
    <row r="575" spans="1:46" x14ac:dyDescent="0.15">
      <c r="A575" s="340"/>
      <c r="B575" s="5"/>
      <c r="C575" s="6"/>
      <c r="D575" s="7"/>
      <c r="E575" s="7"/>
      <c r="F575" s="7"/>
      <c r="G575" s="7"/>
      <c r="H575" s="209"/>
      <c r="I575" s="209"/>
      <c r="J575" s="209"/>
      <c r="K575" s="209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</row>
    <row r="576" spans="1:46" x14ac:dyDescent="0.15">
      <c r="A576" s="340"/>
      <c r="B576" s="5"/>
      <c r="C576" s="6"/>
      <c r="D576" s="7"/>
      <c r="E576" s="7"/>
      <c r="F576" s="7"/>
      <c r="G576" s="7"/>
      <c r="H576" s="209"/>
      <c r="I576" s="209"/>
      <c r="J576" s="209"/>
      <c r="K576" s="209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</row>
    <row r="577" spans="1:46" x14ac:dyDescent="0.15">
      <c r="A577" s="340"/>
      <c r="B577" s="5"/>
      <c r="C577" s="6"/>
      <c r="D577" s="7"/>
      <c r="E577" s="7"/>
      <c r="F577" s="7"/>
      <c r="G577" s="7"/>
      <c r="H577" s="209"/>
      <c r="I577" s="209"/>
      <c r="J577" s="209"/>
      <c r="K577" s="209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</row>
    <row r="578" spans="1:46" x14ac:dyDescent="0.15">
      <c r="A578" s="340"/>
      <c r="B578" s="5"/>
      <c r="C578" s="6"/>
      <c r="D578" s="7"/>
      <c r="E578" s="7"/>
      <c r="F578" s="7"/>
      <c r="G578" s="7"/>
      <c r="H578" s="209"/>
      <c r="I578" s="209"/>
      <c r="J578" s="209"/>
      <c r="K578" s="209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</row>
    <row r="579" spans="1:46" x14ac:dyDescent="0.15">
      <c r="A579" s="340"/>
      <c r="B579" s="5"/>
      <c r="C579" s="6"/>
      <c r="D579" s="7"/>
      <c r="E579" s="7"/>
      <c r="F579" s="7"/>
      <c r="G579" s="7"/>
      <c r="H579" s="209"/>
      <c r="I579" s="209"/>
      <c r="J579" s="209"/>
      <c r="K579" s="209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</row>
    <row r="580" spans="1:46" x14ac:dyDescent="0.15">
      <c r="A580" s="340"/>
      <c r="B580" s="5"/>
      <c r="C580" s="6"/>
      <c r="D580" s="7"/>
      <c r="E580" s="7"/>
      <c r="F580" s="7"/>
      <c r="G580" s="7"/>
      <c r="H580" s="209"/>
      <c r="I580" s="209"/>
      <c r="J580" s="209"/>
      <c r="K580" s="209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</row>
    <row r="581" spans="1:46" x14ac:dyDescent="0.15">
      <c r="A581" s="340"/>
      <c r="B581" s="5"/>
      <c r="C581" s="6"/>
      <c r="D581" s="7"/>
      <c r="E581" s="7"/>
      <c r="F581" s="7"/>
      <c r="G581" s="7"/>
      <c r="H581" s="209"/>
      <c r="I581" s="209"/>
      <c r="J581" s="209"/>
      <c r="K581" s="209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</row>
    <row r="582" spans="1:46" x14ac:dyDescent="0.15">
      <c r="A582" s="340"/>
      <c r="B582" s="5"/>
      <c r="C582" s="6"/>
      <c r="D582" s="7"/>
      <c r="E582" s="7"/>
      <c r="F582" s="7"/>
      <c r="G582" s="7"/>
      <c r="H582" s="209"/>
      <c r="I582" s="209"/>
      <c r="J582" s="209"/>
      <c r="K582" s="209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</row>
    <row r="583" spans="1:46" x14ac:dyDescent="0.15">
      <c r="A583" s="340"/>
      <c r="B583" s="5"/>
      <c r="C583" s="6"/>
      <c r="D583" s="7"/>
      <c r="E583" s="7"/>
      <c r="F583" s="7"/>
      <c r="G583" s="7"/>
      <c r="H583" s="209"/>
      <c r="I583" s="209"/>
      <c r="J583" s="209"/>
      <c r="K583" s="209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</row>
    <row r="584" spans="1:46" x14ac:dyDescent="0.15">
      <c r="A584" s="340"/>
      <c r="B584" s="5"/>
      <c r="C584" s="6"/>
      <c r="D584" s="7"/>
      <c r="E584" s="7"/>
      <c r="F584" s="7"/>
      <c r="G584" s="7"/>
      <c r="H584" s="209"/>
      <c r="I584" s="209"/>
      <c r="J584" s="209"/>
      <c r="K584" s="209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</row>
    <row r="585" spans="1:46" x14ac:dyDescent="0.15">
      <c r="A585" s="340"/>
      <c r="B585" s="5"/>
      <c r="C585" s="6"/>
      <c r="D585" s="7"/>
      <c r="E585" s="7"/>
      <c r="F585" s="7"/>
      <c r="G585" s="7"/>
      <c r="H585" s="209"/>
      <c r="I585" s="209"/>
      <c r="J585" s="209"/>
      <c r="K585" s="209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</row>
    <row r="586" spans="1:46" x14ac:dyDescent="0.15">
      <c r="A586" s="340"/>
      <c r="B586" s="5"/>
      <c r="C586" s="6"/>
      <c r="D586" s="7"/>
      <c r="E586" s="7"/>
      <c r="F586" s="7"/>
      <c r="G586" s="7"/>
      <c r="H586" s="209"/>
      <c r="I586" s="209"/>
      <c r="J586" s="209"/>
      <c r="K586" s="209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</row>
    <row r="587" spans="1:46" x14ac:dyDescent="0.15">
      <c r="A587" s="340"/>
      <c r="B587" s="5"/>
      <c r="C587" s="6"/>
      <c r="D587" s="7"/>
      <c r="E587" s="7"/>
      <c r="F587" s="7"/>
      <c r="G587" s="7"/>
      <c r="H587" s="209"/>
      <c r="I587" s="209"/>
      <c r="J587" s="209"/>
      <c r="K587" s="209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</row>
    <row r="588" spans="1:46" x14ac:dyDescent="0.15">
      <c r="A588" s="340"/>
      <c r="B588" s="5"/>
      <c r="C588" s="6"/>
      <c r="D588" s="7"/>
      <c r="E588" s="7"/>
      <c r="F588" s="7"/>
      <c r="G588" s="7"/>
      <c r="H588" s="209"/>
      <c r="I588" s="209"/>
      <c r="J588" s="209"/>
      <c r="K588" s="209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</row>
    <row r="589" spans="1:46" x14ac:dyDescent="0.15">
      <c r="A589" s="340"/>
      <c r="B589" s="5"/>
      <c r="C589" s="6"/>
      <c r="D589" s="7"/>
      <c r="E589" s="7"/>
      <c r="F589" s="7"/>
      <c r="G589" s="7"/>
      <c r="H589" s="209"/>
      <c r="I589" s="209"/>
      <c r="J589" s="209"/>
      <c r="K589" s="209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</row>
    <row r="590" spans="1:46" x14ac:dyDescent="0.15">
      <c r="A590" s="340"/>
      <c r="B590" s="5"/>
      <c r="C590" s="6"/>
      <c r="D590" s="7"/>
      <c r="E590" s="7"/>
      <c r="F590" s="7"/>
      <c r="G590" s="7"/>
      <c r="H590" s="209"/>
      <c r="I590" s="209"/>
      <c r="J590" s="209"/>
      <c r="K590" s="209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</row>
    <row r="591" spans="1:46" x14ac:dyDescent="0.15">
      <c r="A591" s="340"/>
      <c r="B591" s="5"/>
      <c r="C591" s="6"/>
      <c r="D591" s="7"/>
      <c r="E591" s="7"/>
      <c r="F591" s="7"/>
      <c r="G591" s="7"/>
      <c r="H591" s="209"/>
      <c r="I591" s="209"/>
      <c r="J591" s="209"/>
      <c r="K591" s="209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</row>
    <row r="592" spans="1:46" x14ac:dyDescent="0.15">
      <c r="A592" s="340"/>
      <c r="B592" s="5"/>
      <c r="C592" s="6"/>
      <c r="D592" s="7"/>
      <c r="E592" s="7"/>
      <c r="F592" s="7"/>
      <c r="G592" s="7"/>
      <c r="H592" s="209"/>
      <c r="I592" s="209"/>
      <c r="J592" s="209"/>
      <c r="K592" s="209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</row>
    <row r="593" spans="1:46" x14ac:dyDescent="0.15">
      <c r="A593" s="340"/>
      <c r="B593" s="5"/>
      <c r="C593" s="6"/>
      <c r="D593" s="7"/>
      <c r="E593" s="7"/>
      <c r="F593" s="7"/>
      <c r="G593" s="7"/>
      <c r="H593" s="209"/>
      <c r="I593" s="209"/>
      <c r="J593" s="209"/>
      <c r="K593" s="209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</row>
    <row r="594" spans="1:46" x14ac:dyDescent="0.15">
      <c r="A594" s="340"/>
      <c r="B594" s="5"/>
      <c r="C594" s="6"/>
      <c r="D594" s="7"/>
      <c r="E594" s="7"/>
      <c r="F594" s="7"/>
      <c r="G594" s="7"/>
      <c r="H594" s="209"/>
      <c r="I594" s="209"/>
      <c r="J594" s="209"/>
      <c r="K594" s="209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</row>
    <row r="595" spans="1:46" x14ac:dyDescent="0.15">
      <c r="A595" s="340"/>
      <c r="B595" s="5"/>
      <c r="C595" s="6"/>
      <c r="D595" s="7"/>
      <c r="E595" s="7"/>
      <c r="F595" s="7"/>
      <c r="G595" s="7"/>
      <c r="H595" s="209"/>
      <c r="I595" s="209"/>
      <c r="J595" s="209"/>
      <c r="K595" s="209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</row>
    <row r="596" spans="1:46" x14ac:dyDescent="0.15">
      <c r="A596" s="340"/>
      <c r="B596" s="5"/>
      <c r="C596" s="6"/>
      <c r="D596" s="7"/>
      <c r="E596" s="7"/>
      <c r="F596" s="7"/>
      <c r="G596" s="7"/>
      <c r="H596" s="209"/>
      <c r="I596" s="209"/>
      <c r="J596" s="209"/>
      <c r="K596" s="209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</row>
    <row r="597" spans="1:46" x14ac:dyDescent="0.15">
      <c r="A597" s="340"/>
      <c r="B597" s="5"/>
      <c r="C597" s="6"/>
      <c r="D597" s="7"/>
      <c r="E597" s="7"/>
      <c r="F597" s="7"/>
      <c r="G597" s="7"/>
      <c r="H597" s="209"/>
      <c r="I597" s="209"/>
      <c r="J597" s="209"/>
      <c r="K597" s="209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</row>
    <row r="598" spans="1:46" x14ac:dyDescent="0.15">
      <c r="A598" s="340"/>
      <c r="B598" s="5"/>
      <c r="C598" s="6"/>
      <c r="D598" s="7"/>
      <c r="E598" s="7"/>
      <c r="F598" s="7"/>
      <c r="G598" s="7"/>
      <c r="H598" s="209"/>
      <c r="I598" s="209"/>
      <c r="J598" s="209"/>
      <c r="K598" s="209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</row>
    <row r="599" spans="1:46" x14ac:dyDescent="0.15">
      <c r="A599" s="340"/>
      <c r="B599" s="5"/>
      <c r="C599" s="6"/>
      <c r="D599" s="7"/>
      <c r="E599" s="7"/>
      <c r="F599" s="7"/>
      <c r="G599" s="7"/>
      <c r="H599" s="209"/>
      <c r="I599" s="209"/>
      <c r="J599" s="209"/>
      <c r="K599" s="209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</row>
    <row r="600" spans="1:46" x14ac:dyDescent="0.15">
      <c r="A600" s="340"/>
      <c r="B600" s="5"/>
      <c r="C600" s="6"/>
      <c r="D600" s="7"/>
      <c r="E600" s="7"/>
      <c r="F600" s="7"/>
      <c r="G600" s="7"/>
      <c r="H600" s="209"/>
      <c r="I600" s="209"/>
      <c r="J600" s="209"/>
      <c r="K600" s="209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</row>
    <row r="601" spans="1:46" x14ac:dyDescent="0.15">
      <c r="A601" s="340"/>
      <c r="B601" s="5"/>
      <c r="C601" s="6"/>
      <c r="D601" s="7"/>
      <c r="E601" s="7"/>
      <c r="F601" s="7"/>
      <c r="G601" s="7"/>
      <c r="H601" s="209"/>
      <c r="I601" s="209"/>
      <c r="J601" s="209"/>
      <c r="K601" s="209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</row>
    <row r="602" spans="1:46" x14ac:dyDescent="0.15">
      <c r="A602" s="340"/>
      <c r="B602" s="5"/>
      <c r="C602" s="6"/>
      <c r="D602" s="7"/>
      <c r="E602" s="7"/>
      <c r="F602" s="7"/>
      <c r="G602" s="7"/>
      <c r="H602" s="209"/>
      <c r="I602" s="209"/>
      <c r="J602" s="209"/>
      <c r="K602" s="209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</row>
    <row r="603" spans="1:46" x14ac:dyDescent="0.15">
      <c r="A603" s="340"/>
      <c r="B603" s="5"/>
      <c r="C603" s="6"/>
      <c r="D603" s="7"/>
      <c r="E603" s="7"/>
      <c r="F603" s="7"/>
      <c r="G603" s="7"/>
      <c r="H603" s="209"/>
      <c r="I603" s="209"/>
      <c r="J603" s="209"/>
      <c r="K603" s="209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</row>
    <row r="604" spans="1:46" x14ac:dyDescent="0.15">
      <c r="A604" s="340"/>
      <c r="B604" s="5"/>
      <c r="C604" s="6"/>
      <c r="D604" s="7"/>
      <c r="E604" s="7"/>
      <c r="F604" s="7"/>
      <c r="G604" s="7"/>
      <c r="H604" s="209"/>
      <c r="I604" s="209"/>
      <c r="J604" s="209"/>
      <c r="K604" s="209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</row>
    <row r="605" spans="1:46" x14ac:dyDescent="0.15">
      <c r="A605" s="340"/>
      <c r="B605" s="5"/>
      <c r="C605" s="6"/>
      <c r="D605" s="7"/>
      <c r="E605" s="7"/>
      <c r="F605" s="7"/>
      <c r="G605" s="7"/>
      <c r="H605" s="209"/>
      <c r="I605" s="209"/>
      <c r="J605" s="209"/>
      <c r="K605" s="209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</row>
    <row r="606" spans="1:46" x14ac:dyDescent="0.15">
      <c r="A606" s="340"/>
      <c r="B606" s="5"/>
      <c r="C606" s="6"/>
      <c r="D606" s="7"/>
      <c r="E606" s="7"/>
      <c r="F606" s="7"/>
      <c r="G606" s="7"/>
      <c r="H606" s="209"/>
      <c r="I606" s="209"/>
      <c r="J606" s="209"/>
      <c r="K606" s="209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</row>
    <row r="607" spans="1:46" x14ac:dyDescent="0.15">
      <c r="A607" s="340"/>
      <c r="B607" s="5"/>
      <c r="C607" s="6"/>
      <c r="D607" s="7"/>
      <c r="E607" s="7"/>
      <c r="F607" s="7"/>
      <c r="G607" s="7"/>
      <c r="H607" s="209"/>
      <c r="I607" s="209"/>
      <c r="J607" s="209"/>
      <c r="K607" s="209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</row>
    <row r="608" spans="1:46" x14ac:dyDescent="0.15">
      <c r="A608" s="340"/>
      <c r="B608" s="5"/>
      <c r="C608" s="6"/>
      <c r="D608" s="7"/>
      <c r="E608" s="7"/>
      <c r="F608" s="7"/>
      <c r="G608" s="7"/>
      <c r="H608" s="209"/>
      <c r="I608" s="209"/>
      <c r="J608" s="209"/>
      <c r="K608" s="209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</row>
    <row r="609" spans="1:46" x14ac:dyDescent="0.15">
      <c r="A609" s="340"/>
      <c r="B609" s="5"/>
      <c r="C609" s="6"/>
      <c r="D609" s="7"/>
      <c r="E609" s="7"/>
      <c r="F609" s="7"/>
      <c r="G609" s="7"/>
      <c r="H609" s="209"/>
      <c r="I609" s="209"/>
      <c r="J609" s="209"/>
      <c r="K609" s="209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</row>
    <row r="610" spans="1:46" x14ac:dyDescent="0.15">
      <c r="A610" s="340"/>
      <c r="B610" s="5"/>
      <c r="C610" s="6"/>
      <c r="D610" s="7"/>
      <c r="E610" s="7"/>
      <c r="F610" s="7"/>
      <c r="G610" s="7"/>
      <c r="H610" s="209"/>
      <c r="I610" s="209"/>
      <c r="J610" s="209"/>
      <c r="K610" s="209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</row>
    <row r="611" spans="1:46" x14ac:dyDescent="0.15">
      <c r="A611" s="340"/>
      <c r="B611" s="5"/>
      <c r="C611" s="6"/>
      <c r="D611" s="7"/>
      <c r="E611" s="7"/>
      <c r="F611" s="7"/>
      <c r="G611" s="7"/>
      <c r="H611" s="209"/>
      <c r="I611" s="209"/>
      <c r="J611" s="209"/>
      <c r="K611" s="209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</row>
    <row r="612" spans="1:46" x14ac:dyDescent="0.15">
      <c r="A612" s="340"/>
      <c r="B612" s="5"/>
      <c r="C612" s="6"/>
      <c r="D612" s="7"/>
      <c r="E612" s="7"/>
      <c r="F612" s="7"/>
      <c r="G612" s="7"/>
      <c r="H612" s="209"/>
      <c r="I612" s="209"/>
      <c r="J612" s="209"/>
      <c r="K612" s="209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</row>
    <row r="613" spans="1:46" x14ac:dyDescent="0.15">
      <c r="A613" s="340"/>
      <c r="B613" s="5"/>
      <c r="C613" s="6"/>
      <c r="D613" s="7"/>
      <c r="E613" s="7"/>
      <c r="F613" s="7"/>
      <c r="G613" s="7"/>
      <c r="H613" s="209"/>
      <c r="I613" s="209"/>
      <c r="J613" s="209"/>
      <c r="K613" s="209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</row>
    <row r="614" spans="1:46" x14ac:dyDescent="0.15">
      <c r="A614" s="340"/>
      <c r="B614" s="5"/>
      <c r="C614" s="6"/>
      <c r="D614" s="7"/>
      <c r="E614" s="7"/>
      <c r="F614" s="7"/>
      <c r="G614" s="7"/>
      <c r="H614" s="209"/>
      <c r="I614" s="209"/>
      <c r="J614" s="209"/>
      <c r="K614" s="209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</row>
    <row r="615" spans="1:46" x14ac:dyDescent="0.15">
      <c r="A615" s="340"/>
      <c r="B615" s="5"/>
      <c r="C615" s="6"/>
      <c r="D615" s="7"/>
      <c r="E615" s="7"/>
      <c r="F615" s="7"/>
      <c r="G615" s="7"/>
      <c r="H615" s="209"/>
      <c r="I615" s="209"/>
      <c r="J615" s="209"/>
      <c r="K615" s="209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</row>
    <row r="616" spans="1:46" x14ac:dyDescent="0.15">
      <c r="A616" s="340"/>
      <c r="B616" s="5"/>
      <c r="C616" s="6"/>
      <c r="D616" s="7"/>
      <c r="E616" s="7"/>
      <c r="F616" s="7"/>
      <c r="G616" s="7"/>
      <c r="H616" s="209"/>
      <c r="I616" s="209"/>
      <c r="J616" s="209"/>
      <c r="K616" s="209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</row>
    <row r="617" spans="1:46" x14ac:dyDescent="0.15">
      <c r="A617" s="340"/>
      <c r="B617" s="5"/>
      <c r="C617" s="6"/>
      <c r="D617" s="7"/>
      <c r="E617" s="7"/>
      <c r="F617" s="7"/>
      <c r="G617" s="7"/>
      <c r="H617" s="209"/>
      <c r="I617" s="209"/>
      <c r="J617" s="209"/>
      <c r="K617" s="209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</row>
    <row r="618" spans="1:46" x14ac:dyDescent="0.15">
      <c r="A618" s="340"/>
      <c r="B618" s="5"/>
      <c r="C618" s="6"/>
      <c r="D618" s="7"/>
      <c r="E618" s="7"/>
      <c r="F618" s="7"/>
      <c r="G618" s="7"/>
      <c r="H618" s="209"/>
      <c r="I618" s="209"/>
      <c r="J618" s="209"/>
      <c r="K618" s="209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</row>
    <row r="619" spans="1:46" x14ac:dyDescent="0.15">
      <c r="A619" s="340"/>
      <c r="B619" s="5"/>
      <c r="C619" s="6"/>
      <c r="D619" s="7"/>
      <c r="E619" s="7"/>
      <c r="F619" s="7"/>
      <c r="G619" s="7"/>
      <c r="H619" s="209"/>
      <c r="I619" s="209"/>
      <c r="J619" s="209"/>
      <c r="K619" s="209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</row>
    <row r="620" spans="1:46" x14ac:dyDescent="0.15">
      <c r="A620" s="340"/>
      <c r="B620" s="5"/>
      <c r="C620" s="6"/>
      <c r="D620" s="7"/>
      <c r="E620" s="7"/>
      <c r="F620" s="7"/>
      <c r="G620" s="7"/>
      <c r="H620" s="209"/>
      <c r="I620" s="209"/>
      <c r="J620" s="209"/>
      <c r="K620" s="209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</row>
    <row r="621" spans="1:46" x14ac:dyDescent="0.15">
      <c r="A621" s="340"/>
      <c r="B621" s="5"/>
      <c r="C621" s="6"/>
      <c r="D621" s="7"/>
      <c r="E621" s="7"/>
      <c r="F621" s="7"/>
      <c r="G621" s="7"/>
      <c r="H621" s="209"/>
      <c r="I621" s="209"/>
      <c r="J621" s="209"/>
      <c r="K621" s="209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</row>
    <row r="622" spans="1:46" x14ac:dyDescent="0.15">
      <c r="A622" s="340"/>
      <c r="B622" s="5"/>
      <c r="C622" s="6"/>
      <c r="D622" s="7"/>
      <c r="E622" s="7"/>
      <c r="F622" s="7"/>
      <c r="G622" s="7"/>
      <c r="H622" s="209"/>
      <c r="I622" s="209"/>
      <c r="J622" s="209"/>
      <c r="K622" s="209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</row>
    <row r="623" spans="1:46" x14ac:dyDescent="0.15">
      <c r="A623" s="340"/>
      <c r="B623" s="5"/>
      <c r="C623" s="6"/>
      <c r="D623" s="7"/>
      <c r="E623" s="7"/>
      <c r="F623" s="7"/>
      <c r="G623" s="7"/>
      <c r="H623" s="209"/>
      <c r="I623" s="209"/>
      <c r="J623" s="209"/>
      <c r="K623" s="209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</row>
    <row r="624" spans="1:46" x14ac:dyDescent="0.15">
      <c r="A624" s="340"/>
      <c r="B624" s="5"/>
      <c r="C624" s="6"/>
      <c r="D624" s="7"/>
      <c r="E624" s="7"/>
      <c r="F624" s="7"/>
      <c r="G624" s="7"/>
      <c r="H624" s="209"/>
      <c r="I624" s="209"/>
      <c r="J624" s="209"/>
      <c r="K624" s="209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</row>
    <row r="625" spans="1:46" x14ac:dyDescent="0.15">
      <c r="A625" s="340"/>
      <c r="B625" s="5"/>
      <c r="C625" s="6"/>
      <c r="D625" s="7"/>
      <c r="E625" s="7"/>
      <c r="F625" s="7"/>
      <c r="G625" s="7"/>
      <c r="H625" s="209"/>
      <c r="I625" s="209"/>
      <c r="J625" s="209"/>
      <c r="K625" s="209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</row>
    <row r="626" spans="1:46" x14ac:dyDescent="0.15">
      <c r="A626" s="340"/>
      <c r="B626" s="5"/>
      <c r="C626" s="6"/>
      <c r="D626" s="7"/>
      <c r="E626" s="7"/>
      <c r="F626" s="7"/>
      <c r="G626" s="7"/>
      <c r="H626" s="209"/>
      <c r="I626" s="209"/>
      <c r="J626" s="209"/>
      <c r="K626" s="209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</row>
    <row r="627" spans="1:46" x14ac:dyDescent="0.15">
      <c r="A627" s="340"/>
      <c r="B627" s="5"/>
      <c r="C627" s="6"/>
      <c r="D627" s="7"/>
      <c r="E627" s="7"/>
      <c r="F627" s="7"/>
      <c r="G627" s="7"/>
      <c r="H627" s="209"/>
      <c r="I627" s="209"/>
      <c r="J627" s="209"/>
      <c r="K627" s="209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</row>
    <row r="628" spans="1:46" x14ac:dyDescent="0.15">
      <c r="A628" s="340"/>
      <c r="B628" s="5"/>
      <c r="C628" s="6"/>
      <c r="D628" s="7"/>
      <c r="E628" s="7"/>
      <c r="F628" s="7"/>
      <c r="G628" s="7"/>
      <c r="H628" s="209"/>
      <c r="I628" s="209"/>
      <c r="J628" s="209"/>
      <c r="K628" s="209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</row>
    <row r="629" spans="1:46" x14ac:dyDescent="0.15">
      <c r="A629" s="340"/>
      <c r="B629" s="5"/>
      <c r="C629" s="6"/>
      <c r="D629" s="7"/>
      <c r="E629" s="7"/>
      <c r="F629" s="7"/>
      <c r="G629" s="7"/>
      <c r="H629" s="209"/>
      <c r="I629" s="209"/>
      <c r="J629" s="209"/>
      <c r="K629" s="209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</row>
    <row r="630" spans="1:46" x14ac:dyDescent="0.15">
      <c r="A630" s="340"/>
      <c r="B630" s="5"/>
      <c r="C630" s="6"/>
      <c r="D630" s="7"/>
      <c r="E630" s="7"/>
      <c r="F630" s="7"/>
      <c r="G630" s="7"/>
      <c r="H630" s="209"/>
      <c r="I630" s="209"/>
      <c r="J630" s="209"/>
      <c r="K630" s="209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</row>
    <row r="631" spans="1:46" x14ac:dyDescent="0.15">
      <c r="A631" s="340"/>
      <c r="B631" s="5"/>
      <c r="C631" s="6"/>
      <c r="D631" s="7"/>
      <c r="E631" s="7"/>
      <c r="F631" s="7"/>
      <c r="G631" s="7"/>
      <c r="H631" s="209"/>
      <c r="I631" s="209"/>
      <c r="J631" s="209"/>
      <c r="K631" s="209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</row>
    <row r="632" spans="1:46" x14ac:dyDescent="0.15">
      <c r="A632" s="340"/>
      <c r="B632" s="5"/>
      <c r="C632" s="6"/>
      <c r="D632" s="7"/>
      <c r="E632" s="7"/>
      <c r="F632" s="7"/>
      <c r="G632" s="7"/>
      <c r="H632" s="209"/>
      <c r="I632" s="209"/>
      <c r="J632" s="209"/>
      <c r="K632" s="209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</row>
    <row r="633" spans="1:46" x14ac:dyDescent="0.15">
      <c r="A633" s="340"/>
      <c r="B633" s="5"/>
      <c r="C633" s="6"/>
      <c r="D633" s="7"/>
      <c r="E633" s="7"/>
      <c r="F633" s="7"/>
      <c r="G633" s="7"/>
      <c r="H633" s="209"/>
      <c r="I633" s="209"/>
      <c r="J633" s="209"/>
      <c r="K633" s="209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</row>
    <row r="634" spans="1:46" x14ac:dyDescent="0.15">
      <c r="A634" s="340"/>
      <c r="B634" s="5"/>
      <c r="C634" s="6"/>
      <c r="D634" s="7"/>
      <c r="E634" s="7"/>
      <c r="F634" s="7"/>
      <c r="G634" s="7"/>
      <c r="H634" s="209"/>
      <c r="I634" s="209"/>
      <c r="J634" s="209"/>
      <c r="K634" s="209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</row>
    <row r="635" spans="1:46" x14ac:dyDescent="0.15">
      <c r="A635" s="340"/>
      <c r="B635" s="5"/>
      <c r="C635" s="6"/>
      <c r="D635" s="7"/>
      <c r="E635" s="7"/>
      <c r="F635" s="7"/>
      <c r="G635" s="7"/>
      <c r="H635" s="209"/>
      <c r="I635" s="209"/>
      <c r="J635" s="209"/>
      <c r="K635" s="209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</row>
    <row r="636" spans="1:46" x14ac:dyDescent="0.15">
      <c r="A636" s="340"/>
      <c r="B636" s="5"/>
      <c r="C636" s="6"/>
      <c r="D636" s="7"/>
      <c r="E636" s="7"/>
      <c r="F636" s="7"/>
      <c r="G636" s="7"/>
      <c r="H636" s="209"/>
      <c r="I636" s="209"/>
      <c r="J636" s="209"/>
      <c r="K636" s="209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</row>
    <row r="637" spans="1:46" x14ac:dyDescent="0.15">
      <c r="A637" s="340"/>
      <c r="B637" s="5"/>
      <c r="C637" s="6"/>
      <c r="D637" s="7"/>
      <c r="E637" s="7"/>
      <c r="F637" s="7"/>
      <c r="G637" s="7"/>
      <c r="H637" s="209"/>
      <c r="I637" s="209"/>
      <c r="J637" s="209"/>
      <c r="K637" s="209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</row>
    <row r="638" spans="1:46" x14ac:dyDescent="0.15">
      <c r="A638" s="340"/>
      <c r="B638" s="5"/>
      <c r="C638" s="6"/>
      <c r="D638" s="7"/>
      <c r="E638" s="7"/>
      <c r="F638" s="7"/>
      <c r="G638" s="7"/>
      <c r="H638" s="209"/>
      <c r="I638" s="209"/>
      <c r="J638" s="209"/>
      <c r="K638" s="209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</row>
    <row r="639" spans="1:46" x14ac:dyDescent="0.15">
      <c r="A639" s="340"/>
      <c r="B639" s="5"/>
      <c r="C639" s="6"/>
      <c r="D639" s="7"/>
      <c r="E639" s="7"/>
      <c r="F639" s="7"/>
      <c r="G639" s="7"/>
      <c r="H639" s="209"/>
      <c r="I639" s="209"/>
      <c r="J639" s="209"/>
      <c r="K639" s="209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</row>
    <row r="640" spans="1:46" x14ac:dyDescent="0.15">
      <c r="A640" s="340"/>
      <c r="B640" s="5"/>
      <c r="C640" s="6"/>
      <c r="D640" s="7"/>
      <c r="E640" s="7"/>
      <c r="F640" s="7"/>
      <c r="G640" s="7"/>
      <c r="H640" s="209"/>
      <c r="I640" s="209"/>
      <c r="J640" s="209"/>
      <c r="K640" s="209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</row>
    <row r="641" spans="1:46" x14ac:dyDescent="0.15">
      <c r="A641" s="340"/>
      <c r="B641" s="5"/>
      <c r="C641" s="6"/>
      <c r="D641" s="7"/>
      <c r="E641" s="7"/>
      <c r="F641" s="7"/>
      <c r="G641" s="7"/>
      <c r="H641" s="277"/>
      <c r="I641" s="277"/>
      <c r="J641" s="209"/>
      <c r="K641" s="209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</row>
    <row r="642" spans="1:46" x14ac:dyDescent="0.15">
      <c r="A642" s="340"/>
      <c r="B642" s="5"/>
      <c r="C642" s="6"/>
      <c r="D642" s="7"/>
      <c r="E642" s="7"/>
      <c r="F642" s="7"/>
      <c r="G642" s="7"/>
      <c r="H642" s="277"/>
      <c r="I642" s="277"/>
      <c r="J642" s="209"/>
      <c r="K642" s="209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</row>
    <row r="643" spans="1:46" x14ac:dyDescent="0.15">
      <c r="A643" s="340"/>
      <c r="B643" s="5"/>
      <c r="C643" s="6"/>
      <c r="D643" s="7"/>
      <c r="E643" s="7"/>
      <c r="F643" s="7"/>
      <c r="G643" s="7"/>
      <c r="H643" s="277"/>
      <c r="I643" s="277"/>
      <c r="J643" s="209"/>
      <c r="K643" s="209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</row>
    <row r="644" spans="1:46" x14ac:dyDescent="0.15">
      <c r="A644" s="340"/>
      <c r="B644" s="5"/>
      <c r="C644" s="6"/>
      <c r="D644" s="7"/>
      <c r="E644" s="7"/>
      <c r="F644" s="7"/>
      <c r="G644" s="7"/>
      <c r="H644" s="277"/>
      <c r="I644" s="277"/>
      <c r="J644" s="209"/>
      <c r="K644" s="209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</row>
    <row r="645" spans="1:46" x14ac:dyDescent="0.15">
      <c r="A645" s="340"/>
      <c r="B645" s="5"/>
      <c r="C645" s="6"/>
      <c r="D645" s="7"/>
      <c r="E645" s="7"/>
      <c r="F645" s="7"/>
      <c r="G645" s="7"/>
      <c r="H645" s="277"/>
      <c r="I645" s="277"/>
      <c r="J645" s="209"/>
      <c r="K645" s="209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</row>
    <row r="646" spans="1:46" x14ac:dyDescent="0.15">
      <c r="A646" s="340"/>
      <c r="B646" s="5"/>
      <c r="C646" s="6"/>
      <c r="D646" s="7"/>
      <c r="E646" s="7"/>
      <c r="F646" s="7"/>
      <c r="G646" s="7"/>
      <c r="H646" s="277"/>
      <c r="I646" s="277"/>
      <c r="J646" s="209"/>
      <c r="K646" s="209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</row>
    <row r="647" spans="1:46" x14ac:dyDescent="0.15">
      <c r="A647" s="340"/>
      <c r="B647" s="5"/>
      <c r="C647" s="6"/>
      <c r="D647" s="7"/>
      <c r="E647" s="7"/>
      <c r="F647" s="7"/>
      <c r="G647" s="7"/>
      <c r="H647" s="277"/>
      <c r="I647" s="277"/>
      <c r="J647" s="209"/>
      <c r="K647" s="209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</row>
    <row r="648" spans="1:46" x14ac:dyDescent="0.15">
      <c r="A648" s="340"/>
      <c r="B648" s="5"/>
      <c r="C648" s="6"/>
      <c r="D648" s="7"/>
      <c r="E648" s="7"/>
      <c r="F648" s="7"/>
      <c r="G648" s="7"/>
      <c r="H648" s="277"/>
      <c r="I648" s="277"/>
      <c r="J648" s="209"/>
      <c r="K648" s="209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</row>
    <row r="649" spans="1:46" x14ac:dyDescent="0.15">
      <c r="A649" s="340"/>
      <c r="B649" s="5"/>
      <c r="C649" s="6"/>
      <c r="D649" s="7"/>
      <c r="E649" s="7"/>
      <c r="F649" s="7"/>
      <c r="G649" s="7"/>
      <c r="H649" s="277"/>
      <c r="I649" s="277"/>
      <c r="J649" s="209"/>
      <c r="K649" s="209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</row>
    <row r="650" spans="1:46" x14ac:dyDescent="0.15">
      <c r="A650" s="340"/>
      <c r="B650" s="5"/>
      <c r="C650" s="6"/>
      <c r="D650" s="7"/>
      <c r="E650" s="7"/>
      <c r="F650" s="7"/>
      <c r="G650" s="7"/>
      <c r="H650" s="277"/>
      <c r="I650" s="277"/>
      <c r="J650" s="209"/>
      <c r="K650" s="209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</row>
    <row r="651" spans="1:46" x14ac:dyDescent="0.15">
      <c r="A651" s="340"/>
      <c r="B651" s="5"/>
      <c r="C651" s="6"/>
      <c r="D651" s="7"/>
      <c r="E651" s="7"/>
      <c r="F651" s="7"/>
      <c r="G651" s="7"/>
      <c r="H651" s="277"/>
      <c r="I651" s="277"/>
      <c r="J651" s="209"/>
      <c r="K651" s="209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</row>
    <row r="652" spans="1:46" x14ac:dyDescent="0.15">
      <c r="A652" s="340"/>
      <c r="B652" s="5"/>
      <c r="C652" s="6"/>
      <c r="D652" s="7"/>
      <c r="E652" s="7"/>
      <c r="F652" s="7"/>
      <c r="G652" s="7"/>
      <c r="H652" s="277"/>
      <c r="I652" s="277"/>
      <c r="J652" s="209"/>
      <c r="K652" s="209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</row>
    <row r="653" spans="1:46" x14ac:dyDescent="0.15">
      <c r="A653" s="340"/>
      <c r="B653" s="5"/>
      <c r="C653" s="6"/>
      <c r="D653" s="7"/>
      <c r="E653" s="7"/>
      <c r="F653" s="7"/>
      <c r="G653" s="7"/>
      <c r="H653" s="277"/>
      <c r="I653" s="277"/>
      <c r="J653" s="209"/>
      <c r="K653" s="209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</row>
    <row r="654" spans="1:46" x14ac:dyDescent="0.15">
      <c r="A654" s="340"/>
      <c r="B654" s="5"/>
      <c r="C654" s="6"/>
      <c r="D654" s="7"/>
      <c r="E654" s="7"/>
      <c r="F654" s="7"/>
      <c r="G654" s="7"/>
      <c r="H654" s="277"/>
      <c r="I654" s="277"/>
      <c r="J654" s="209"/>
      <c r="K654" s="209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</row>
    <row r="655" spans="1:46" x14ac:dyDescent="0.15">
      <c r="A655" s="340"/>
      <c r="B655" s="5"/>
      <c r="C655" s="6"/>
      <c r="D655" s="7"/>
      <c r="E655" s="7"/>
      <c r="F655" s="7"/>
      <c r="G655" s="7"/>
      <c r="H655" s="277"/>
      <c r="I655" s="277"/>
      <c r="J655" s="209"/>
      <c r="K655" s="209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</row>
    <row r="656" spans="1:46" x14ac:dyDescent="0.15">
      <c r="A656" s="340"/>
      <c r="B656" s="5"/>
      <c r="C656" s="6"/>
      <c r="D656" s="7"/>
      <c r="E656" s="7"/>
      <c r="F656" s="7"/>
      <c r="G656" s="7"/>
      <c r="H656" s="277"/>
      <c r="I656" s="277"/>
      <c r="J656" s="209"/>
      <c r="K656" s="209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</row>
    <row r="657" spans="1:46" x14ac:dyDescent="0.15">
      <c r="A657" s="340"/>
      <c r="B657" s="5"/>
      <c r="C657" s="6"/>
      <c r="D657" s="7"/>
      <c r="E657" s="7"/>
      <c r="F657" s="7"/>
      <c r="G657" s="7"/>
      <c r="H657" s="277"/>
      <c r="I657" s="277"/>
      <c r="J657" s="209"/>
      <c r="K657" s="209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</row>
    <row r="658" spans="1:46" x14ac:dyDescent="0.15">
      <c r="A658" s="340"/>
      <c r="B658" s="5"/>
      <c r="C658" s="6"/>
      <c r="D658" s="7"/>
      <c r="E658" s="7"/>
      <c r="F658" s="7"/>
      <c r="G658" s="7"/>
      <c r="H658" s="277"/>
      <c r="I658" s="277"/>
      <c r="J658" s="209"/>
      <c r="K658" s="209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9"/>
      <c r="AG658" s="9"/>
      <c r="AH658" s="9"/>
      <c r="AI658" s="9"/>
    </row>
    <row r="659" spans="1:46" x14ac:dyDescent="0.15">
      <c r="A659" s="340"/>
      <c r="B659" s="5"/>
      <c r="C659" s="6"/>
      <c r="D659" s="7"/>
      <c r="E659" s="7"/>
      <c r="F659" s="7"/>
      <c r="G659" s="7"/>
      <c r="H659" s="277"/>
      <c r="I659" s="277"/>
      <c r="J659" s="209"/>
      <c r="K659" s="209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9"/>
      <c r="AG659" s="9"/>
      <c r="AH659" s="9"/>
      <c r="AI659" s="9"/>
    </row>
    <row r="660" spans="1:46" x14ac:dyDescent="0.15">
      <c r="A660" s="340"/>
      <c r="B660" s="5"/>
      <c r="C660" s="6"/>
      <c r="D660" s="7"/>
      <c r="E660" s="7"/>
      <c r="F660" s="7"/>
      <c r="G660" s="7"/>
      <c r="H660" s="277"/>
      <c r="I660" s="277"/>
      <c r="J660" s="209"/>
      <c r="K660" s="209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9"/>
      <c r="AG660" s="9"/>
      <c r="AH660" s="9"/>
      <c r="AI660" s="9"/>
    </row>
    <row r="661" spans="1:46" x14ac:dyDescent="0.15">
      <c r="A661" s="340"/>
      <c r="B661" s="5"/>
      <c r="C661" s="6"/>
      <c r="D661" s="7"/>
      <c r="E661" s="7"/>
      <c r="F661" s="7"/>
      <c r="G661" s="7"/>
      <c r="H661" s="277"/>
      <c r="I661" s="277"/>
      <c r="J661" s="209"/>
      <c r="K661" s="209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9"/>
      <c r="AG661" s="9"/>
      <c r="AH661" s="9"/>
      <c r="AI661" s="9"/>
    </row>
    <row r="662" spans="1:46" x14ac:dyDescent="0.15">
      <c r="A662" s="340"/>
      <c r="B662" s="5"/>
      <c r="C662" s="6"/>
      <c r="D662" s="7"/>
      <c r="E662" s="7"/>
      <c r="F662" s="7"/>
      <c r="G662" s="7"/>
      <c r="H662" s="277"/>
      <c r="I662" s="277"/>
      <c r="J662" s="209"/>
      <c r="K662" s="209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9"/>
      <c r="AG662" s="9"/>
      <c r="AH662" s="9"/>
      <c r="AI662" s="9"/>
    </row>
    <row r="663" spans="1:46" x14ac:dyDescent="0.15">
      <c r="A663" s="340"/>
      <c r="B663" s="5"/>
      <c r="C663" s="6"/>
      <c r="D663" s="7"/>
      <c r="E663" s="7"/>
      <c r="F663" s="7"/>
      <c r="G663" s="7"/>
      <c r="H663" s="277"/>
      <c r="I663" s="277"/>
      <c r="J663" s="209"/>
      <c r="K663" s="209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9"/>
      <c r="AG663" s="9"/>
      <c r="AH663" s="9"/>
      <c r="AI663" s="9"/>
    </row>
    <row r="664" spans="1:46" x14ac:dyDescent="0.15">
      <c r="A664" s="340"/>
      <c r="B664" s="5"/>
      <c r="C664" s="6"/>
      <c r="D664" s="7"/>
      <c r="E664" s="7"/>
      <c r="F664" s="7"/>
      <c r="G664" s="7"/>
      <c r="H664" s="277"/>
      <c r="I664" s="277"/>
      <c r="J664" s="209"/>
      <c r="K664" s="209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9"/>
      <c r="AG664" s="9"/>
      <c r="AH664" s="9"/>
      <c r="AI664" s="9"/>
    </row>
    <row r="665" spans="1:46" x14ac:dyDescent="0.15">
      <c r="A665" s="340"/>
      <c r="B665" s="5"/>
      <c r="C665" s="6"/>
      <c r="D665" s="7"/>
      <c r="E665" s="7"/>
      <c r="F665" s="7"/>
      <c r="G665" s="7"/>
      <c r="H665" s="277"/>
      <c r="I665" s="277"/>
      <c r="J665" s="209"/>
      <c r="K665" s="209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9"/>
      <c r="AG665" s="9"/>
      <c r="AH665" s="9"/>
      <c r="AI665" s="9"/>
    </row>
    <row r="666" spans="1:46" x14ac:dyDescent="0.15">
      <c r="A666" s="340"/>
      <c r="B666" s="5"/>
      <c r="C666" s="6"/>
      <c r="D666" s="7"/>
      <c r="E666" s="7"/>
      <c r="F666" s="7"/>
      <c r="G666" s="7"/>
      <c r="H666" s="277"/>
      <c r="I666" s="277"/>
      <c r="J666" s="209"/>
      <c r="K666" s="209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9"/>
      <c r="AG666" s="9"/>
      <c r="AH666" s="9"/>
      <c r="AI666" s="9"/>
    </row>
    <row r="667" spans="1:46" x14ac:dyDescent="0.15">
      <c r="A667" s="340"/>
      <c r="B667" s="5"/>
      <c r="C667" s="6"/>
      <c r="D667" s="7"/>
      <c r="E667" s="7"/>
      <c r="F667" s="7"/>
      <c r="G667" s="7"/>
      <c r="H667" s="277"/>
      <c r="I667" s="277"/>
      <c r="J667" s="209"/>
      <c r="K667" s="209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9"/>
      <c r="AG667" s="9"/>
      <c r="AH667" s="9"/>
      <c r="AI667" s="9"/>
    </row>
    <row r="668" spans="1:46" x14ac:dyDescent="0.15">
      <c r="A668" s="340"/>
      <c r="B668" s="5"/>
      <c r="C668" s="6"/>
      <c r="D668" s="7"/>
      <c r="E668" s="7"/>
      <c r="F668" s="7"/>
      <c r="G668" s="7"/>
      <c r="H668" s="277"/>
      <c r="I668" s="277"/>
      <c r="J668" s="209"/>
      <c r="K668" s="209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9"/>
      <c r="AG668" s="9"/>
      <c r="AH668" s="9"/>
      <c r="AI668" s="9"/>
    </row>
    <row r="669" spans="1:46" x14ac:dyDescent="0.15">
      <c r="A669" s="340"/>
      <c r="B669" s="5"/>
      <c r="C669" s="6"/>
      <c r="D669" s="7"/>
      <c r="E669" s="7"/>
      <c r="F669" s="7"/>
      <c r="G669" s="7"/>
      <c r="H669" s="277"/>
      <c r="I669" s="277"/>
      <c r="J669" s="209"/>
      <c r="K669" s="209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9"/>
      <c r="AG669" s="9"/>
      <c r="AH669" s="9"/>
      <c r="AI669" s="9"/>
    </row>
    <row r="670" spans="1:46" x14ac:dyDescent="0.15">
      <c r="A670" s="340"/>
      <c r="B670" s="5"/>
      <c r="C670" s="6"/>
      <c r="D670" s="7"/>
      <c r="E670" s="7"/>
      <c r="F670" s="7"/>
      <c r="G670" s="7"/>
      <c r="H670" s="277"/>
      <c r="I670" s="277"/>
      <c r="J670" s="209"/>
      <c r="K670" s="209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9"/>
      <c r="AG670" s="9"/>
      <c r="AH670" s="9"/>
      <c r="AI670" s="9"/>
    </row>
    <row r="671" spans="1:46" x14ac:dyDescent="0.15">
      <c r="A671" s="340"/>
      <c r="B671" s="5"/>
      <c r="C671" s="6"/>
      <c r="D671" s="7"/>
      <c r="E671" s="7"/>
      <c r="F671" s="7"/>
      <c r="G671" s="7"/>
      <c r="H671" s="277"/>
      <c r="I671" s="277"/>
      <c r="J671" s="209"/>
      <c r="K671" s="209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9"/>
      <c r="AG671" s="9"/>
      <c r="AH671" s="9"/>
      <c r="AI671" s="9"/>
    </row>
    <row r="672" spans="1:46" x14ac:dyDescent="0.15">
      <c r="A672" s="340"/>
      <c r="B672" s="5"/>
      <c r="C672" s="6"/>
      <c r="D672" s="7"/>
      <c r="E672" s="7"/>
      <c r="F672" s="7"/>
      <c r="G672" s="7"/>
      <c r="H672" s="277"/>
      <c r="I672" s="277"/>
      <c r="J672" s="209"/>
      <c r="K672" s="209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9"/>
      <c r="AG672" s="9"/>
      <c r="AH672" s="9"/>
      <c r="AI672" s="9"/>
    </row>
    <row r="673" spans="1:35" x14ac:dyDescent="0.15">
      <c r="A673" s="340"/>
      <c r="B673" s="5"/>
      <c r="C673" s="6"/>
      <c r="D673" s="7"/>
      <c r="E673" s="7"/>
      <c r="F673" s="7"/>
      <c r="G673" s="7"/>
      <c r="H673" s="277"/>
      <c r="I673" s="277"/>
      <c r="J673" s="209"/>
      <c r="K673" s="209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9"/>
      <c r="AG673" s="9"/>
      <c r="AH673" s="9"/>
      <c r="AI673" s="9"/>
    </row>
    <row r="674" spans="1:35" x14ac:dyDescent="0.15">
      <c r="A674" s="340"/>
      <c r="B674" s="5"/>
      <c r="C674" s="6"/>
      <c r="D674" s="7"/>
      <c r="E674" s="7"/>
      <c r="F674" s="7"/>
      <c r="G674" s="7"/>
      <c r="H674" s="277"/>
      <c r="I674" s="277"/>
      <c r="J674" s="209"/>
      <c r="K674" s="209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9"/>
      <c r="AG674" s="9"/>
      <c r="AH674" s="9"/>
      <c r="AI674" s="9"/>
    </row>
    <row r="675" spans="1:35" x14ac:dyDescent="0.15">
      <c r="A675" s="340"/>
      <c r="B675" s="5"/>
      <c r="C675" s="6"/>
      <c r="D675" s="7"/>
      <c r="E675" s="7"/>
      <c r="F675" s="7"/>
      <c r="G675" s="7"/>
      <c r="H675" s="277"/>
      <c r="I675" s="277"/>
      <c r="J675" s="209"/>
      <c r="K675" s="209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9"/>
      <c r="AG675" s="9"/>
      <c r="AH675" s="9"/>
      <c r="AI675" s="9"/>
    </row>
    <row r="676" spans="1:35" x14ac:dyDescent="0.15">
      <c r="A676" s="340"/>
      <c r="B676" s="5"/>
      <c r="C676" s="6"/>
      <c r="D676" s="7"/>
      <c r="E676" s="7"/>
      <c r="F676" s="7"/>
      <c r="G676" s="7"/>
      <c r="H676" s="277"/>
      <c r="I676" s="277"/>
      <c r="J676" s="209"/>
      <c r="K676" s="209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9"/>
      <c r="AG676" s="9"/>
      <c r="AH676" s="9"/>
      <c r="AI676" s="9"/>
    </row>
    <row r="677" spans="1:35" x14ac:dyDescent="0.15">
      <c r="A677" s="340"/>
      <c r="B677" s="5"/>
      <c r="C677" s="6"/>
      <c r="D677" s="7"/>
      <c r="E677" s="7"/>
      <c r="F677" s="7"/>
      <c r="G677" s="7"/>
      <c r="H677" s="277"/>
      <c r="I677" s="277"/>
      <c r="J677" s="209"/>
      <c r="K677" s="209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9"/>
      <c r="AG677" s="9"/>
      <c r="AH677" s="9"/>
      <c r="AI677" s="9"/>
    </row>
    <row r="678" spans="1:35" x14ac:dyDescent="0.15">
      <c r="A678" s="340"/>
      <c r="B678" s="5"/>
      <c r="C678" s="6"/>
      <c r="D678" s="7"/>
      <c r="E678" s="7"/>
      <c r="F678" s="7"/>
      <c r="G678" s="7"/>
      <c r="H678" s="277"/>
      <c r="I678" s="277"/>
      <c r="J678" s="209"/>
      <c r="K678" s="209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9"/>
      <c r="AG678" s="9"/>
      <c r="AH678" s="9"/>
      <c r="AI678" s="9"/>
    </row>
    <row r="679" spans="1:35" x14ac:dyDescent="0.15">
      <c r="A679" s="340"/>
      <c r="B679" s="5"/>
      <c r="C679" s="6"/>
      <c r="D679" s="7"/>
      <c r="E679" s="7"/>
      <c r="F679" s="7"/>
      <c r="G679" s="7"/>
      <c r="H679" s="277"/>
      <c r="I679" s="277"/>
      <c r="J679" s="209"/>
      <c r="K679" s="209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9"/>
      <c r="AG679" s="9"/>
      <c r="AH679" s="9"/>
      <c r="AI679" s="9"/>
    </row>
    <row r="680" spans="1:35" x14ac:dyDescent="0.15">
      <c r="A680" s="340"/>
      <c r="B680" s="5"/>
      <c r="C680" s="6"/>
      <c r="D680" s="7"/>
      <c r="E680" s="7"/>
      <c r="F680" s="7"/>
      <c r="G680" s="7"/>
      <c r="H680" s="277"/>
      <c r="I680" s="277"/>
      <c r="J680" s="209"/>
      <c r="K680" s="209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9"/>
      <c r="AG680" s="9"/>
      <c r="AH680" s="9"/>
      <c r="AI680" s="9"/>
    </row>
    <row r="681" spans="1:35" x14ac:dyDescent="0.15">
      <c r="A681" s="340"/>
      <c r="B681" s="5"/>
      <c r="C681" s="6"/>
      <c r="D681" s="7"/>
      <c r="E681" s="7"/>
      <c r="F681" s="7"/>
      <c r="G681" s="7"/>
      <c r="H681" s="277"/>
      <c r="I681" s="277"/>
      <c r="J681" s="209"/>
      <c r="K681" s="209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9"/>
      <c r="AG681" s="9"/>
      <c r="AH681" s="9"/>
      <c r="AI681" s="9"/>
    </row>
    <row r="682" spans="1:35" x14ac:dyDescent="0.15">
      <c r="A682" s="340"/>
      <c r="B682" s="5"/>
      <c r="C682" s="6"/>
      <c r="D682" s="7"/>
      <c r="E682" s="7"/>
      <c r="F682" s="7"/>
      <c r="G682" s="7"/>
      <c r="H682" s="277"/>
      <c r="I682" s="277"/>
      <c r="J682" s="209"/>
      <c r="K682" s="209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9"/>
      <c r="AG682" s="9"/>
      <c r="AH682" s="9"/>
      <c r="AI682" s="9"/>
    </row>
    <row r="683" spans="1:35" x14ac:dyDescent="0.15">
      <c r="A683" s="340"/>
      <c r="B683" s="5"/>
      <c r="C683" s="6"/>
      <c r="D683" s="7"/>
      <c r="E683" s="7"/>
      <c r="F683" s="7"/>
      <c r="G683" s="7"/>
      <c r="H683" s="277"/>
      <c r="I683" s="277"/>
      <c r="J683" s="209"/>
      <c r="K683" s="209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9"/>
      <c r="AG683" s="9"/>
      <c r="AH683" s="9"/>
      <c r="AI683" s="9"/>
    </row>
    <row r="684" spans="1:35" x14ac:dyDescent="0.15">
      <c r="A684" s="340"/>
      <c r="B684" s="5"/>
      <c r="C684" s="6"/>
      <c r="D684" s="7"/>
      <c r="E684" s="7"/>
      <c r="F684" s="7"/>
      <c r="G684" s="7"/>
      <c r="H684" s="277"/>
      <c r="I684" s="277"/>
      <c r="J684" s="209"/>
      <c r="K684" s="209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9"/>
      <c r="AG684" s="9"/>
      <c r="AH684" s="9"/>
      <c r="AI684" s="9"/>
    </row>
    <row r="685" spans="1:35" x14ac:dyDescent="0.15">
      <c r="A685" s="340"/>
      <c r="B685" s="5"/>
      <c r="C685" s="6"/>
      <c r="D685" s="7"/>
      <c r="E685" s="7"/>
      <c r="F685" s="7"/>
      <c r="G685" s="7"/>
      <c r="H685" s="277"/>
      <c r="I685" s="277"/>
      <c r="J685" s="209"/>
      <c r="K685" s="209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9"/>
      <c r="AG685" s="9"/>
      <c r="AH685" s="9"/>
      <c r="AI685" s="9"/>
    </row>
    <row r="686" spans="1:35" x14ac:dyDescent="0.15">
      <c r="A686" s="340"/>
      <c r="B686" s="5"/>
      <c r="C686" s="6"/>
      <c r="D686" s="7"/>
      <c r="E686" s="7"/>
      <c r="F686" s="7"/>
      <c r="G686" s="7"/>
      <c r="H686" s="277"/>
      <c r="I686" s="277"/>
      <c r="J686" s="209"/>
      <c r="K686" s="209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9"/>
      <c r="AG686" s="9"/>
      <c r="AH686" s="9"/>
      <c r="AI686" s="9"/>
    </row>
    <row r="687" spans="1:35" x14ac:dyDescent="0.15">
      <c r="A687" s="340"/>
      <c r="B687" s="5"/>
      <c r="C687" s="6"/>
      <c r="D687" s="7"/>
      <c r="E687" s="7"/>
      <c r="F687" s="7"/>
      <c r="G687" s="7"/>
      <c r="H687" s="277"/>
      <c r="I687" s="277"/>
      <c r="J687" s="209"/>
      <c r="K687" s="209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9"/>
      <c r="AG687" s="9"/>
      <c r="AH687" s="9"/>
      <c r="AI687" s="9"/>
    </row>
    <row r="688" spans="1:35" x14ac:dyDescent="0.15">
      <c r="A688" s="340"/>
      <c r="B688" s="5"/>
      <c r="C688" s="6"/>
      <c r="D688" s="7"/>
      <c r="E688" s="7"/>
      <c r="F688" s="7"/>
      <c r="G688" s="7"/>
      <c r="H688" s="277"/>
      <c r="I688" s="277"/>
      <c r="J688" s="209"/>
      <c r="K688" s="209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9"/>
      <c r="AG688" s="9"/>
      <c r="AH688" s="9"/>
      <c r="AI688" s="9"/>
    </row>
    <row r="689" spans="1:35" x14ac:dyDescent="0.15">
      <c r="A689" s="340"/>
      <c r="B689" s="5"/>
      <c r="C689" s="6"/>
      <c r="D689" s="7"/>
      <c r="E689" s="7"/>
      <c r="F689" s="7"/>
      <c r="G689" s="7"/>
      <c r="H689" s="277"/>
      <c r="I689" s="277"/>
      <c r="J689" s="209"/>
      <c r="K689" s="209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9"/>
      <c r="AG689" s="9"/>
      <c r="AH689" s="9"/>
      <c r="AI689" s="9"/>
    </row>
    <row r="690" spans="1:35" x14ac:dyDescent="0.15">
      <c r="A690" s="340"/>
      <c r="B690" s="5"/>
      <c r="C690" s="6"/>
      <c r="D690" s="7"/>
      <c r="E690" s="7"/>
      <c r="F690" s="7"/>
      <c r="G690" s="7"/>
      <c r="H690" s="277"/>
      <c r="I690" s="277"/>
      <c r="J690" s="209"/>
      <c r="K690" s="209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9"/>
      <c r="AG690" s="9"/>
      <c r="AH690" s="9"/>
      <c r="AI690" s="9"/>
    </row>
    <row r="691" spans="1:35" x14ac:dyDescent="0.15">
      <c r="A691" s="340"/>
      <c r="B691" s="5"/>
      <c r="C691" s="6"/>
      <c r="D691" s="7"/>
      <c r="E691" s="7"/>
      <c r="F691" s="7"/>
      <c r="G691" s="7"/>
      <c r="H691" s="277"/>
      <c r="I691" s="277"/>
      <c r="J691" s="209"/>
      <c r="K691" s="209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9"/>
      <c r="AG691" s="9"/>
      <c r="AH691" s="9"/>
      <c r="AI691" s="9"/>
    </row>
    <row r="692" spans="1:35" x14ac:dyDescent="0.15">
      <c r="A692" s="340"/>
      <c r="B692" s="5"/>
      <c r="C692" s="6"/>
      <c r="D692" s="7"/>
      <c r="E692" s="7"/>
      <c r="F692" s="7"/>
      <c r="G692" s="7"/>
      <c r="H692" s="277"/>
      <c r="I692" s="277"/>
      <c r="J692" s="209"/>
      <c r="K692" s="209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9"/>
      <c r="AG692" s="9"/>
      <c r="AH692" s="9"/>
      <c r="AI692" s="9"/>
    </row>
    <row r="693" spans="1:35" x14ac:dyDescent="0.15">
      <c r="A693" s="340"/>
      <c r="B693" s="5"/>
      <c r="C693" s="6"/>
      <c r="D693" s="7"/>
      <c r="E693" s="7"/>
      <c r="F693" s="7"/>
      <c r="G693" s="7"/>
      <c r="H693" s="277"/>
      <c r="I693" s="277"/>
      <c r="J693" s="209"/>
      <c r="K693" s="209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9"/>
      <c r="AG693" s="9"/>
      <c r="AH693" s="9"/>
      <c r="AI693" s="9"/>
    </row>
    <row r="694" spans="1:35" x14ac:dyDescent="0.15">
      <c r="A694" s="340"/>
      <c r="B694" s="5"/>
      <c r="C694" s="6"/>
      <c r="D694" s="7"/>
      <c r="E694" s="7"/>
      <c r="F694" s="7"/>
      <c r="G694" s="7"/>
      <c r="H694" s="277"/>
      <c r="I694" s="277"/>
      <c r="J694" s="209"/>
      <c r="K694" s="209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9"/>
      <c r="AG694" s="9"/>
      <c r="AH694" s="9"/>
      <c r="AI694" s="9"/>
    </row>
    <row r="695" spans="1:35" x14ac:dyDescent="0.15">
      <c r="A695" s="340"/>
      <c r="B695" s="5"/>
      <c r="C695" s="6"/>
      <c r="D695" s="7"/>
      <c r="E695" s="7"/>
      <c r="F695" s="7"/>
      <c r="G695" s="7"/>
      <c r="H695" s="277"/>
      <c r="I695" s="277"/>
      <c r="J695" s="209"/>
      <c r="K695" s="209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9"/>
      <c r="AG695" s="9"/>
      <c r="AH695" s="9"/>
      <c r="AI695" s="9"/>
    </row>
    <row r="696" spans="1:35" x14ac:dyDescent="0.15">
      <c r="A696" s="340"/>
      <c r="B696" s="5"/>
      <c r="C696" s="6"/>
      <c r="D696" s="7"/>
      <c r="E696" s="7"/>
      <c r="F696" s="7"/>
      <c r="G696" s="7"/>
      <c r="H696" s="277"/>
      <c r="I696" s="277"/>
      <c r="J696" s="209"/>
      <c r="K696" s="209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9"/>
      <c r="AG696" s="9"/>
      <c r="AH696" s="9"/>
      <c r="AI696" s="9"/>
    </row>
    <row r="697" spans="1:35" x14ac:dyDescent="0.15">
      <c r="A697" s="340"/>
      <c r="B697" s="5"/>
      <c r="C697" s="6"/>
      <c r="D697" s="7"/>
      <c r="E697" s="7"/>
      <c r="F697" s="7"/>
      <c r="G697" s="7"/>
      <c r="H697" s="277"/>
      <c r="I697" s="277"/>
      <c r="J697" s="209"/>
      <c r="K697" s="209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9"/>
      <c r="AG697" s="9"/>
      <c r="AH697" s="9"/>
      <c r="AI697" s="9"/>
    </row>
    <row r="698" spans="1:35" x14ac:dyDescent="0.15">
      <c r="A698" s="340"/>
      <c r="B698" s="5"/>
      <c r="C698" s="6"/>
      <c r="D698" s="7"/>
      <c r="E698" s="7"/>
      <c r="F698" s="7"/>
      <c r="G698" s="7"/>
      <c r="H698" s="277"/>
      <c r="I698" s="277"/>
      <c r="J698" s="209"/>
      <c r="K698" s="209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9"/>
      <c r="AG698" s="9"/>
      <c r="AH698" s="9"/>
      <c r="AI698" s="9"/>
    </row>
    <row r="699" spans="1:35" x14ac:dyDescent="0.15">
      <c r="A699" s="340"/>
      <c r="B699" s="5"/>
      <c r="C699" s="6"/>
      <c r="D699" s="7"/>
      <c r="E699" s="7"/>
      <c r="F699" s="7"/>
      <c r="G699" s="7"/>
      <c r="H699" s="277"/>
      <c r="I699" s="277"/>
      <c r="J699" s="209"/>
      <c r="K699" s="209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9"/>
      <c r="AG699" s="9"/>
      <c r="AH699" s="9"/>
      <c r="AI699" s="9"/>
    </row>
    <row r="700" spans="1:35" x14ac:dyDescent="0.15">
      <c r="A700" s="340"/>
      <c r="B700" s="5"/>
      <c r="C700" s="6"/>
      <c r="D700" s="7"/>
      <c r="E700" s="7"/>
      <c r="F700" s="7"/>
      <c r="G700" s="7"/>
      <c r="H700" s="277"/>
      <c r="I700" s="277"/>
      <c r="J700" s="209"/>
      <c r="K700" s="209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9"/>
      <c r="AG700" s="9"/>
      <c r="AH700" s="9"/>
      <c r="AI700" s="9"/>
    </row>
    <row r="701" spans="1:35" x14ac:dyDescent="0.15">
      <c r="A701" s="340"/>
      <c r="B701" s="5"/>
      <c r="C701" s="6"/>
      <c r="D701" s="7"/>
      <c r="E701" s="7"/>
      <c r="F701" s="7"/>
      <c r="G701" s="7"/>
      <c r="H701" s="277"/>
      <c r="I701" s="277"/>
      <c r="J701" s="209"/>
      <c r="K701" s="209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9"/>
      <c r="AG701" s="9"/>
      <c r="AH701" s="9"/>
      <c r="AI701" s="9"/>
    </row>
    <row r="702" spans="1:35" x14ac:dyDescent="0.15">
      <c r="A702" s="340"/>
      <c r="B702" s="5"/>
      <c r="C702" s="6"/>
      <c r="D702" s="7"/>
      <c r="E702" s="7"/>
      <c r="F702" s="7"/>
      <c r="G702" s="7"/>
      <c r="H702" s="277"/>
      <c r="I702" s="277"/>
      <c r="J702" s="209"/>
      <c r="K702" s="209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9"/>
      <c r="AG702" s="9"/>
      <c r="AH702" s="9"/>
      <c r="AI702" s="9"/>
    </row>
    <row r="703" spans="1:35" x14ac:dyDescent="0.15">
      <c r="A703" s="340"/>
      <c r="B703" s="5"/>
      <c r="C703" s="6"/>
      <c r="D703" s="7"/>
      <c r="E703" s="7"/>
      <c r="F703" s="7"/>
      <c r="G703" s="7"/>
      <c r="H703" s="277"/>
      <c r="I703" s="277"/>
      <c r="J703" s="209"/>
      <c r="K703" s="209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9"/>
      <c r="AG703" s="9"/>
      <c r="AH703" s="9"/>
      <c r="AI703" s="9"/>
    </row>
    <row r="704" spans="1:35" x14ac:dyDescent="0.15">
      <c r="A704" s="340"/>
      <c r="B704" s="5"/>
      <c r="C704" s="6"/>
      <c r="D704" s="7"/>
      <c r="E704" s="7"/>
      <c r="F704" s="7"/>
      <c r="G704" s="7"/>
      <c r="H704" s="277"/>
      <c r="I704" s="277"/>
      <c r="J704" s="209"/>
      <c r="K704" s="209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9"/>
      <c r="AG704" s="9"/>
      <c r="AH704" s="9"/>
      <c r="AI704" s="9"/>
    </row>
    <row r="705" spans="1:35" x14ac:dyDescent="0.15">
      <c r="A705" s="340"/>
      <c r="B705" s="5"/>
      <c r="C705" s="6"/>
      <c r="D705" s="7"/>
      <c r="E705" s="7"/>
      <c r="F705" s="7"/>
      <c r="G705" s="7"/>
      <c r="H705" s="277"/>
      <c r="I705" s="277"/>
      <c r="J705" s="209"/>
      <c r="K705" s="209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9"/>
      <c r="AG705" s="9"/>
      <c r="AH705" s="9"/>
      <c r="AI705" s="9"/>
    </row>
    <row r="706" spans="1:35" x14ac:dyDescent="0.15">
      <c r="A706" s="340"/>
      <c r="B706" s="5"/>
      <c r="C706" s="6"/>
      <c r="D706" s="7"/>
      <c r="E706" s="7"/>
      <c r="F706" s="7"/>
      <c r="G706" s="7"/>
      <c r="H706" s="277"/>
      <c r="I706" s="277"/>
      <c r="J706" s="209"/>
      <c r="K706" s="209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9"/>
      <c r="AG706" s="9"/>
      <c r="AH706" s="9"/>
      <c r="AI706" s="9"/>
    </row>
    <row r="707" spans="1:35" x14ac:dyDescent="0.15">
      <c r="A707" s="340"/>
      <c r="B707" s="5"/>
      <c r="C707" s="6"/>
      <c r="D707" s="7"/>
      <c r="E707" s="7"/>
      <c r="F707" s="7"/>
      <c r="G707" s="7"/>
      <c r="H707" s="277"/>
      <c r="I707" s="277"/>
      <c r="J707" s="209"/>
      <c r="K707" s="209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9"/>
      <c r="AG707" s="9"/>
      <c r="AH707" s="9"/>
      <c r="AI707" s="9"/>
    </row>
    <row r="708" spans="1:35" x14ac:dyDescent="0.15">
      <c r="A708" s="340"/>
      <c r="B708" s="5"/>
      <c r="C708" s="6"/>
      <c r="D708" s="7"/>
      <c r="E708" s="7"/>
      <c r="F708" s="7"/>
      <c r="G708" s="7"/>
      <c r="H708" s="277"/>
      <c r="I708" s="277"/>
      <c r="J708" s="209"/>
      <c r="K708" s="209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9"/>
      <c r="AG708" s="9"/>
      <c r="AH708" s="9"/>
      <c r="AI708" s="9"/>
    </row>
    <row r="709" spans="1:35" x14ac:dyDescent="0.15">
      <c r="A709" s="340"/>
      <c r="B709" s="5"/>
      <c r="C709" s="6"/>
      <c r="D709" s="7"/>
      <c r="E709" s="7"/>
      <c r="F709" s="7"/>
      <c r="G709" s="7"/>
      <c r="H709" s="277"/>
      <c r="I709" s="277"/>
      <c r="J709" s="209"/>
      <c r="K709" s="209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9"/>
      <c r="AG709" s="9"/>
      <c r="AH709" s="9"/>
      <c r="AI709" s="9"/>
    </row>
    <row r="710" spans="1:35" x14ac:dyDescent="0.15">
      <c r="A710" s="340"/>
      <c r="B710" s="5"/>
      <c r="C710" s="6"/>
      <c r="D710" s="7"/>
      <c r="E710" s="7"/>
      <c r="F710" s="7"/>
      <c r="G710" s="7"/>
      <c r="H710" s="277"/>
      <c r="I710" s="277"/>
      <c r="J710" s="209"/>
      <c r="K710" s="209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9"/>
      <c r="AG710" s="9"/>
      <c r="AH710" s="9"/>
      <c r="AI710" s="9"/>
    </row>
    <row r="711" spans="1:35" x14ac:dyDescent="0.15">
      <c r="A711" s="340"/>
      <c r="B711" s="5"/>
      <c r="C711" s="6"/>
      <c r="D711" s="7"/>
      <c r="E711" s="7"/>
      <c r="F711" s="7"/>
      <c r="G711" s="7"/>
      <c r="H711" s="277"/>
      <c r="I711" s="277"/>
      <c r="J711" s="209"/>
      <c r="K711" s="209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9"/>
      <c r="AG711" s="9"/>
      <c r="AH711" s="9"/>
      <c r="AI711" s="9"/>
    </row>
    <row r="712" spans="1:35" x14ac:dyDescent="0.15">
      <c r="A712" s="340"/>
      <c r="B712" s="5"/>
      <c r="C712" s="6"/>
      <c r="D712" s="7"/>
      <c r="E712" s="7"/>
      <c r="F712" s="7"/>
      <c r="G712" s="7"/>
      <c r="H712" s="277"/>
      <c r="I712" s="277"/>
      <c r="J712" s="209"/>
      <c r="K712" s="209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9"/>
      <c r="AG712" s="9"/>
      <c r="AH712" s="9"/>
      <c r="AI712" s="9"/>
    </row>
    <row r="713" spans="1:35" x14ac:dyDescent="0.15">
      <c r="A713" s="340"/>
      <c r="B713" s="5"/>
      <c r="C713" s="6"/>
      <c r="D713" s="7"/>
      <c r="E713" s="7"/>
      <c r="F713" s="7"/>
      <c r="G713" s="7"/>
      <c r="H713" s="277"/>
      <c r="I713" s="277"/>
      <c r="J713" s="209"/>
      <c r="K713" s="209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9"/>
      <c r="AG713" s="9"/>
      <c r="AH713" s="9"/>
      <c r="AI713" s="9"/>
    </row>
    <row r="714" spans="1:35" x14ac:dyDescent="0.15">
      <c r="A714" s="340"/>
      <c r="B714" s="5"/>
      <c r="C714" s="6"/>
      <c r="D714" s="7"/>
      <c r="E714" s="7"/>
      <c r="F714" s="7"/>
      <c r="G714" s="7"/>
      <c r="H714" s="277"/>
      <c r="I714" s="277"/>
      <c r="J714" s="209"/>
      <c r="K714" s="209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9"/>
      <c r="AG714" s="9"/>
      <c r="AH714" s="9"/>
      <c r="AI714" s="9"/>
    </row>
    <row r="715" spans="1:35" x14ac:dyDescent="0.15">
      <c r="A715" s="340"/>
      <c r="B715" s="5"/>
      <c r="C715" s="6"/>
      <c r="D715" s="7"/>
      <c r="E715" s="7"/>
      <c r="F715" s="7"/>
      <c r="G715" s="7"/>
      <c r="H715" s="277"/>
      <c r="I715" s="277"/>
      <c r="J715" s="209"/>
      <c r="K715" s="209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9"/>
      <c r="AG715" s="9"/>
      <c r="AH715" s="9"/>
      <c r="AI715" s="9"/>
    </row>
    <row r="716" spans="1:35" x14ac:dyDescent="0.15">
      <c r="A716" s="340"/>
      <c r="B716" s="5"/>
      <c r="C716" s="6"/>
      <c r="D716" s="7"/>
      <c r="E716" s="7"/>
      <c r="F716" s="7"/>
      <c r="G716" s="7"/>
      <c r="H716" s="277"/>
      <c r="I716" s="277"/>
      <c r="J716" s="209"/>
      <c r="K716" s="209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9"/>
      <c r="AG716" s="9"/>
      <c r="AH716" s="9"/>
      <c r="AI716" s="9"/>
    </row>
    <row r="717" spans="1:35" x14ac:dyDescent="0.15">
      <c r="A717" s="340"/>
      <c r="B717" s="5"/>
      <c r="C717" s="6"/>
      <c r="D717" s="7"/>
      <c r="E717" s="7"/>
      <c r="F717" s="7"/>
      <c r="G717" s="7"/>
      <c r="H717" s="277"/>
      <c r="I717" s="277"/>
      <c r="J717" s="209"/>
      <c r="K717" s="209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9"/>
      <c r="AG717" s="9"/>
      <c r="AH717" s="9"/>
      <c r="AI717" s="9"/>
    </row>
    <row r="718" spans="1:35" x14ac:dyDescent="0.15">
      <c r="A718" s="340"/>
      <c r="B718" s="5"/>
      <c r="C718" s="6"/>
      <c r="D718" s="7"/>
      <c r="E718" s="7"/>
      <c r="F718" s="7"/>
      <c r="G718" s="7"/>
      <c r="H718" s="277"/>
      <c r="I718" s="277"/>
      <c r="J718" s="209"/>
      <c r="K718" s="209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9"/>
      <c r="AG718" s="9"/>
      <c r="AH718" s="9"/>
      <c r="AI718" s="9"/>
    </row>
    <row r="719" spans="1:35" x14ac:dyDescent="0.15">
      <c r="A719" s="340"/>
      <c r="B719" s="5"/>
      <c r="C719" s="6"/>
      <c r="D719" s="7"/>
      <c r="E719" s="7"/>
      <c r="F719" s="7"/>
      <c r="G719" s="7"/>
      <c r="H719" s="277"/>
      <c r="I719" s="277"/>
      <c r="J719" s="209"/>
      <c r="K719" s="209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9"/>
      <c r="AG719" s="9"/>
      <c r="AH719" s="9"/>
      <c r="AI719" s="9"/>
    </row>
    <row r="720" spans="1:35" x14ac:dyDescent="0.15">
      <c r="A720" s="340"/>
      <c r="B720" s="5"/>
      <c r="C720" s="6"/>
      <c r="D720" s="7"/>
      <c r="E720" s="7"/>
      <c r="F720" s="7"/>
      <c r="G720" s="7"/>
      <c r="H720" s="277"/>
      <c r="I720" s="277"/>
      <c r="J720" s="209"/>
      <c r="K720" s="209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9"/>
      <c r="AG720" s="9"/>
      <c r="AH720" s="9"/>
      <c r="AI720" s="9"/>
    </row>
    <row r="721" spans="1:35" x14ac:dyDescent="0.15">
      <c r="A721" s="340"/>
      <c r="B721" s="5"/>
      <c r="C721" s="6"/>
      <c r="D721" s="7"/>
      <c r="E721" s="7"/>
      <c r="F721" s="7"/>
      <c r="G721" s="7"/>
      <c r="H721" s="277"/>
      <c r="I721" s="277"/>
      <c r="J721" s="209"/>
      <c r="K721" s="209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9"/>
      <c r="AG721" s="9"/>
      <c r="AH721" s="9"/>
      <c r="AI721" s="9"/>
    </row>
    <row r="722" spans="1:35" x14ac:dyDescent="0.15">
      <c r="A722" s="340"/>
      <c r="B722" s="5"/>
      <c r="C722" s="6"/>
      <c r="D722" s="7"/>
      <c r="E722" s="7"/>
      <c r="F722" s="7"/>
      <c r="G722" s="7"/>
      <c r="H722" s="277"/>
      <c r="I722" s="277"/>
      <c r="J722" s="209"/>
      <c r="K722" s="209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9"/>
      <c r="AG722" s="9"/>
      <c r="AH722" s="9"/>
      <c r="AI722" s="9"/>
    </row>
    <row r="723" spans="1:35" x14ac:dyDescent="0.15">
      <c r="A723" s="340"/>
      <c r="B723" s="5"/>
      <c r="C723" s="6"/>
      <c r="D723" s="7"/>
      <c r="E723" s="7"/>
      <c r="F723" s="7"/>
      <c r="G723" s="7"/>
      <c r="H723" s="277"/>
      <c r="I723" s="277"/>
      <c r="J723" s="209"/>
      <c r="K723" s="209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9"/>
      <c r="AG723" s="9"/>
      <c r="AH723" s="9"/>
      <c r="AI723" s="9"/>
    </row>
    <row r="724" spans="1:35" x14ac:dyDescent="0.15">
      <c r="A724" s="340"/>
      <c r="B724" s="5"/>
      <c r="C724" s="6"/>
      <c r="D724" s="7"/>
      <c r="E724" s="7"/>
      <c r="F724" s="7"/>
      <c r="G724" s="7"/>
      <c r="H724" s="277"/>
      <c r="I724" s="277"/>
      <c r="J724" s="209"/>
      <c r="K724" s="209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9"/>
      <c r="AG724" s="9"/>
      <c r="AH724" s="9"/>
      <c r="AI724" s="9"/>
    </row>
    <row r="725" spans="1:35" x14ac:dyDescent="0.15">
      <c r="A725" s="340"/>
      <c r="B725" s="5"/>
      <c r="C725" s="6"/>
      <c r="D725" s="7"/>
      <c r="E725" s="7"/>
      <c r="F725" s="7"/>
      <c r="G725" s="7"/>
      <c r="H725" s="277"/>
      <c r="I725" s="277"/>
      <c r="J725" s="209"/>
      <c r="K725" s="209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9"/>
      <c r="AG725" s="9"/>
      <c r="AH725" s="9"/>
      <c r="AI725" s="9"/>
    </row>
    <row r="726" spans="1:35" x14ac:dyDescent="0.15">
      <c r="A726" s="340"/>
      <c r="B726" s="5"/>
      <c r="C726" s="6"/>
      <c r="D726" s="7"/>
      <c r="E726" s="7"/>
      <c r="F726" s="7"/>
      <c r="G726" s="7"/>
      <c r="H726" s="277"/>
      <c r="I726" s="277"/>
      <c r="J726" s="209"/>
      <c r="K726" s="209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9"/>
      <c r="AG726" s="9"/>
      <c r="AH726" s="9"/>
      <c r="AI726" s="9"/>
    </row>
    <row r="727" spans="1:35" x14ac:dyDescent="0.15">
      <c r="A727" s="340"/>
      <c r="B727" s="5"/>
      <c r="C727" s="6"/>
      <c r="D727" s="7"/>
      <c r="E727" s="7"/>
      <c r="F727" s="7"/>
      <c r="G727" s="7"/>
      <c r="H727" s="277"/>
      <c r="I727" s="277"/>
      <c r="J727" s="209"/>
      <c r="K727" s="209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9"/>
      <c r="AG727" s="9"/>
      <c r="AH727" s="9"/>
      <c r="AI727" s="9"/>
    </row>
    <row r="728" spans="1:35" x14ac:dyDescent="0.15">
      <c r="A728" s="340"/>
      <c r="B728" s="5"/>
      <c r="C728" s="6"/>
      <c r="D728" s="7"/>
      <c r="E728" s="7"/>
      <c r="F728" s="7"/>
      <c r="G728" s="7"/>
      <c r="H728" s="277"/>
      <c r="I728" s="277"/>
      <c r="J728" s="209"/>
      <c r="K728" s="209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9"/>
      <c r="AG728" s="9"/>
      <c r="AH728" s="9"/>
      <c r="AI728" s="9"/>
    </row>
    <row r="729" spans="1:35" x14ac:dyDescent="0.15">
      <c r="A729" s="340"/>
      <c r="B729" s="5"/>
      <c r="C729" s="6"/>
      <c r="D729" s="7"/>
      <c r="E729" s="7"/>
      <c r="F729" s="7"/>
      <c r="G729" s="7"/>
      <c r="H729" s="277"/>
      <c r="I729" s="277"/>
      <c r="J729" s="209"/>
      <c r="K729" s="209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9"/>
      <c r="AG729" s="9"/>
      <c r="AH729" s="9"/>
      <c r="AI729" s="9"/>
    </row>
    <row r="730" spans="1:35" x14ac:dyDescent="0.15">
      <c r="A730" s="340"/>
      <c r="B730" s="5"/>
      <c r="C730" s="6"/>
      <c r="D730" s="7"/>
      <c r="E730" s="7"/>
      <c r="F730" s="7"/>
      <c r="G730" s="7"/>
      <c r="H730" s="277"/>
      <c r="I730" s="277"/>
      <c r="J730" s="209"/>
      <c r="K730" s="209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9"/>
      <c r="AG730" s="9"/>
      <c r="AH730" s="9"/>
      <c r="AI730" s="9"/>
    </row>
    <row r="731" spans="1:35" x14ac:dyDescent="0.15">
      <c r="A731" s="340"/>
      <c r="B731" s="5"/>
      <c r="C731" s="6"/>
      <c r="D731" s="7"/>
      <c r="E731" s="7"/>
      <c r="F731" s="7"/>
      <c r="G731" s="7"/>
      <c r="H731" s="277"/>
      <c r="I731" s="277"/>
      <c r="J731" s="209"/>
      <c r="K731" s="209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9"/>
      <c r="AG731" s="9"/>
      <c r="AH731" s="9"/>
      <c r="AI731" s="9"/>
    </row>
    <row r="732" spans="1:35" x14ac:dyDescent="0.15">
      <c r="A732" s="340"/>
      <c r="B732" s="5"/>
      <c r="C732" s="6"/>
      <c r="D732" s="7"/>
      <c r="E732" s="7"/>
      <c r="F732" s="7"/>
      <c r="G732" s="7"/>
      <c r="H732" s="277"/>
      <c r="I732" s="277"/>
      <c r="J732" s="209"/>
      <c r="K732" s="209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9"/>
      <c r="AG732" s="9"/>
      <c r="AH732" s="9"/>
      <c r="AI732" s="9"/>
    </row>
    <row r="733" spans="1:35" x14ac:dyDescent="0.15">
      <c r="A733" s="340"/>
      <c r="B733" s="5"/>
      <c r="C733" s="6"/>
      <c r="D733" s="7"/>
      <c r="E733" s="7"/>
      <c r="F733" s="7"/>
      <c r="G733" s="7"/>
      <c r="H733" s="277"/>
      <c r="I733" s="277"/>
      <c r="J733" s="209"/>
      <c r="K733" s="209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9"/>
      <c r="AG733" s="9"/>
      <c r="AH733" s="9"/>
      <c r="AI733" s="9"/>
    </row>
    <row r="734" spans="1:35" x14ac:dyDescent="0.15">
      <c r="A734" s="340"/>
      <c r="B734" s="5"/>
      <c r="C734" s="6"/>
      <c r="D734" s="7"/>
      <c r="E734" s="7"/>
      <c r="F734" s="7"/>
      <c r="G734" s="7"/>
      <c r="H734" s="277"/>
      <c r="I734" s="277"/>
      <c r="J734" s="209"/>
      <c r="K734" s="209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9"/>
      <c r="AG734" s="9"/>
      <c r="AH734" s="9"/>
      <c r="AI734" s="9"/>
    </row>
    <row r="735" spans="1:35" x14ac:dyDescent="0.15">
      <c r="A735" s="340"/>
      <c r="B735" s="5"/>
      <c r="C735" s="6"/>
      <c r="D735" s="7"/>
      <c r="E735" s="7"/>
      <c r="F735" s="7"/>
      <c r="G735" s="7"/>
      <c r="H735" s="277"/>
      <c r="I735" s="277"/>
      <c r="J735" s="209"/>
      <c r="K735" s="209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9"/>
      <c r="AG735" s="9"/>
      <c r="AH735" s="9"/>
      <c r="AI735" s="9"/>
    </row>
    <row r="736" spans="1:35" x14ac:dyDescent="0.15">
      <c r="A736" s="340"/>
      <c r="B736" s="5"/>
      <c r="C736" s="6"/>
      <c r="D736" s="7"/>
      <c r="E736" s="7"/>
      <c r="F736" s="7"/>
      <c r="G736" s="7"/>
      <c r="H736" s="277"/>
      <c r="I736" s="277"/>
      <c r="J736" s="209"/>
      <c r="K736" s="209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9"/>
      <c r="AG736" s="9"/>
      <c r="AH736" s="9"/>
      <c r="AI736" s="9"/>
    </row>
    <row r="737" spans="1:35" x14ac:dyDescent="0.15">
      <c r="A737" s="340"/>
      <c r="B737" s="5"/>
      <c r="C737" s="6"/>
      <c r="D737" s="7"/>
      <c r="E737" s="7"/>
      <c r="F737" s="7"/>
      <c r="G737" s="7"/>
      <c r="H737" s="277"/>
      <c r="I737" s="277"/>
      <c r="J737" s="209"/>
      <c r="K737" s="209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9"/>
      <c r="AG737" s="9"/>
      <c r="AH737" s="9"/>
      <c r="AI737" s="9"/>
    </row>
    <row r="738" spans="1:35" x14ac:dyDescent="0.15">
      <c r="A738" s="340"/>
      <c r="B738" s="5"/>
      <c r="C738" s="6"/>
      <c r="D738" s="7"/>
      <c r="E738" s="7"/>
      <c r="F738" s="7"/>
      <c r="G738" s="7"/>
      <c r="H738" s="277"/>
      <c r="I738" s="277"/>
      <c r="J738" s="209"/>
      <c r="K738" s="209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9"/>
      <c r="AG738" s="9"/>
      <c r="AH738" s="9"/>
      <c r="AI738" s="9"/>
    </row>
    <row r="739" spans="1:35" x14ac:dyDescent="0.15">
      <c r="A739" s="340"/>
      <c r="B739" s="5"/>
      <c r="C739" s="6"/>
      <c r="D739" s="7"/>
      <c r="E739" s="7"/>
      <c r="F739" s="7"/>
      <c r="G739" s="7"/>
      <c r="H739" s="277"/>
      <c r="I739" s="277"/>
      <c r="J739" s="209"/>
      <c r="K739" s="209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9"/>
      <c r="AG739" s="9"/>
      <c r="AH739" s="9"/>
      <c r="AI739" s="9"/>
    </row>
    <row r="740" spans="1:35" x14ac:dyDescent="0.15">
      <c r="A740" s="340"/>
      <c r="B740" s="5"/>
      <c r="C740" s="6"/>
      <c r="D740" s="7"/>
      <c r="E740" s="7"/>
      <c r="F740" s="7"/>
      <c r="G740" s="7"/>
      <c r="H740" s="277"/>
      <c r="I740" s="277"/>
      <c r="J740" s="209"/>
      <c r="K740" s="209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9"/>
      <c r="AG740" s="9"/>
      <c r="AH740" s="9"/>
      <c r="AI740" s="9"/>
    </row>
    <row r="741" spans="1:35" x14ac:dyDescent="0.15">
      <c r="A741" s="340"/>
      <c r="B741" s="5"/>
      <c r="C741" s="6"/>
      <c r="D741" s="7"/>
      <c r="E741" s="7"/>
      <c r="F741" s="7"/>
      <c r="G741" s="7"/>
      <c r="H741" s="277"/>
      <c r="I741" s="277"/>
      <c r="J741" s="209"/>
      <c r="K741" s="209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9"/>
      <c r="AG741" s="9"/>
      <c r="AH741" s="9"/>
      <c r="AI741" s="9"/>
    </row>
    <row r="742" spans="1:35" x14ac:dyDescent="0.15">
      <c r="A742" s="340"/>
      <c r="B742" s="5"/>
      <c r="C742" s="6"/>
      <c r="D742" s="7"/>
      <c r="E742" s="7"/>
      <c r="F742" s="7"/>
      <c r="G742" s="7"/>
      <c r="H742" s="277"/>
      <c r="I742" s="277"/>
      <c r="J742" s="209"/>
      <c r="K742" s="209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9"/>
      <c r="AG742" s="9"/>
      <c r="AH742" s="9"/>
      <c r="AI742" s="9"/>
    </row>
    <row r="743" spans="1:35" x14ac:dyDescent="0.15">
      <c r="A743" s="340"/>
      <c r="B743" s="5"/>
      <c r="C743" s="6"/>
      <c r="D743" s="7"/>
      <c r="E743" s="7"/>
      <c r="F743" s="7"/>
      <c r="G743" s="7"/>
      <c r="H743" s="277"/>
      <c r="I743" s="277"/>
      <c r="J743" s="209"/>
      <c r="K743" s="209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9"/>
      <c r="AG743" s="9"/>
      <c r="AH743" s="9"/>
      <c r="AI743" s="9"/>
    </row>
    <row r="744" spans="1:35" x14ac:dyDescent="0.15">
      <c r="A744" s="340"/>
      <c r="B744" s="5"/>
      <c r="C744" s="6"/>
      <c r="D744" s="7"/>
      <c r="E744" s="7"/>
      <c r="F744" s="7"/>
      <c r="G744" s="7"/>
      <c r="H744" s="277"/>
      <c r="I744" s="277"/>
      <c r="J744" s="209"/>
      <c r="K744" s="209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9"/>
      <c r="AG744" s="9"/>
      <c r="AH744" s="9"/>
      <c r="AI744" s="9"/>
    </row>
    <row r="745" spans="1:35" x14ac:dyDescent="0.15">
      <c r="A745" s="340"/>
      <c r="B745" s="5"/>
      <c r="C745" s="6"/>
      <c r="D745" s="7"/>
      <c r="E745" s="7"/>
      <c r="F745" s="7"/>
      <c r="G745" s="7"/>
      <c r="H745" s="277"/>
      <c r="I745" s="277"/>
      <c r="J745" s="209"/>
      <c r="K745" s="209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9"/>
      <c r="AG745" s="9"/>
      <c r="AH745" s="9"/>
      <c r="AI745" s="9"/>
    </row>
    <row r="746" spans="1:35" x14ac:dyDescent="0.15">
      <c r="A746" s="340"/>
      <c r="B746" s="5"/>
      <c r="C746" s="6"/>
      <c r="D746" s="7"/>
      <c r="E746" s="7"/>
      <c r="F746" s="7"/>
      <c r="G746" s="7"/>
      <c r="H746" s="277"/>
      <c r="I746" s="277"/>
      <c r="J746" s="209"/>
      <c r="K746" s="209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9"/>
      <c r="AG746" s="9"/>
      <c r="AH746" s="9"/>
      <c r="AI746" s="9"/>
    </row>
    <row r="747" spans="1:35" x14ac:dyDescent="0.15">
      <c r="A747" s="340"/>
      <c r="B747" s="5"/>
      <c r="C747" s="6"/>
      <c r="D747" s="7"/>
      <c r="E747" s="7"/>
      <c r="F747" s="7"/>
      <c r="G747" s="7"/>
      <c r="H747" s="277"/>
      <c r="I747" s="277"/>
      <c r="J747" s="277"/>
      <c r="K747" s="209"/>
      <c r="L747" s="5"/>
      <c r="M747" s="8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</row>
    <row r="748" spans="1:35" x14ac:dyDescent="0.15">
      <c r="A748" s="340"/>
      <c r="B748" s="5"/>
      <c r="C748" s="6"/>
      <c r="D748" s="7"/>
      <c r="E748" s="7"/>
      <c r="F748" s="7"/>
      <c r="G748" s="7"/>
      <c r="H748" s="277"/>
      <c r="I748" s="277"/>
      <c r="J748" s="277"/>
      <c r="K748" s="209"/>
      <c r="L748" s="5"/>
      <c r="M748" s="8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</row>
    <row r="749" spans="1:35" x14ac:dyDescent="0.15">
      <c r="A749" s="340"/>
      <c r="B749" s="5"/>
      <c r="C749" s="6"/>
      <c r="D749" s="7"/>
      <c r="E749" s="7"/>
      <c r="F749" s="7"/>
      <c r="G749" s="7"/>
      <c r="H749" s="277"/>
      <c r="I749" s="277"/>
      <c r="J749" s="277"/>
      <c r="K749" s="209"/>
      <c r="L749" s="5"/>
      <c r="M749" s="8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</row>
    <row r="750" spans="1:35" x14ac:dyDescent="0.15">
      <c r="A750" s="340"/>
      <c r="B750" s="5"/>
      <c r="C750" s="6"/>
      <c r="D750" s="7"/>
      <c r="E750" s="7"/>
      <c r="F750" s="7"/>
      <c r="G750" s="7"/>
      <c r="H750" s="277"/>
      <c r="I750" s="277"/>
      <c r="J750" s="277"/>
      <c r="K750" s="209"/>
      <c r="L750" s="5"/>
      <c r="M750" s="8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</row>
    <row r="751" spans="1:35" x14ac:dyDescent="0.15">
      <c r="A751" s="340"/>
      <c r="B751" s="5"/>
      <c r="C751" s="6"/>
      <c r="D751" s="7"/>
      <c r="E751" s="7"/>
      <c r="F751" s="7"/>
      <c r="G751" s="7"/>
      <c r="H751" s="277"/>
      <c r="I751" s="277"/>
      <c r="J751" s="277"/>
      <c r="K751" s="209"/>
      <c r="L751" s="5"/>
      <c r="M751" s="8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</row>
    <row r="752" spans="1:35" x14ac:dyDescent="0.15">
      <c r="A752" s="340"/>
      <c r="B752" s="5"/>
      <c r="C752" s="6"/>
      <c r="D752" s="7"/>
      <c r="E752" s="7"/>
      <c r="F752" s="7"/>
      <c r="G752" s="7"/>
      <c r="H752" s="277"/>
      <c r="I752" s="277"/>
      <c r="J752" s="277"/>
      <c r="K752" s="209"/>
      <c r="L752" s="5"/>
      <c r="M752" s="8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</row>
    <row r="753" spans="1:31" x14ac:dyDescent="0.15">
      <c r="A753" s="340"/>
      <c r="B753" s="5"/>
      <c r="C753" s="6"/>
      <c r="D753" s="7"/>
      <c r="E753" s="7"/>
      <c r="F753" s="7"/>
      <c r="G753" s="7"/>
      <c r="H753" s="277"/>
      <c r="I753" s="277"/>
      <c r="J753" s="277"/>
      <c r="K753" s="209"/>
      <c r="L753" s="5"/>
      <c r="M753" s="8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</row>
    <row r="754" spans="1:31" x14ac:dyDescent="0.15">
      <c r="A754" s="340"/>
      <c r="B754" s="5"/>
      <c r="C754" s="6"/>
      <c r="D754" s="7"/>
      <c r="E754" s="7"/>
      <c r="F754" s="7"/>
      <c r="G754" s="7"/>
      <c r="H754" s="277"/>
      <c r="I754" s="277"/>
      <c r="J754" s="277"/>
      <c r="K754" s="209"/>
      <c r="L754" s="5"/>
      <c r="M754" s="8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</row>
    <row r="755" spans="1:31" x14ac:dyDescent="0.15">
      <c r="A755" s="340"/>
      <c r="B755" s="5"/>
      <c r="C755" s="6"/>
      <c r="D755" s="7"/>
      <c r="E755" s="7"/>
      <c r="F755" s="7"/>
      <c r="G755" s="7"/>
      <c r="H755" s="277"/>
      <c r="I755" s="277"/>
      <c r="J755" s="277"/>
      <c r="K755" s="209"/>
      <c r="L755" s="5"/>
      <c r="M755" s="8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</row>
    <row r="756" spans="1:31" x14ac:dyDescent="0.15">
      <c r="A756" s="340"/>
      <c r="B756" s="5"/>
      <c r="C756" s="6"/>
      <c r="D756" s="7"/>
      <c r="E756" s="7"/>
      <c r="F756" s="7"/>
      <c r="G756" s="7"/>
      <c r="H756" s="277"/>
      <c r="I756" s="277"/>
      <c r="J756" s="277"/>
      <c r="K756" s="209"/>
      <c r="L756" s="5"/>
      <c r="M756" s="8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</row>
    <row r="757" spans="1:31" x14ac:dyDescent="0.15">
      <c r="A757" s="340"/>
      <c r="B757" s="5"/>
      <c r="C757" s="6"/>
      <c r="D757" s="7"/>
      <c r="E757" s="7"/>
      <c r="F757" s="7"/>
      <c r="G757" s="7"/>
      <c r="H757" s="277"/>
      <c r="I757" s="277"/>
      <c r="J757" s="277"/>
      <c r="K757" s="209"/>
      <c r="L757" s="5"/>
      <c r="M757" s="8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</row>
    <row r="758" spans="1:31" x14ac:dyDescent="0.15">
      <c r="A758" s="340"/>
      <c r="B758" s="5"/>
      <c r="C758" s="6"/>
      <c r="D758" s="7"/>
      <c r="E758" s="7"/>
      <c r="F758" s="7"/>
      <c r="G758" s="7"/>
      <c r="H758" s="277"/>
      <c r="I758" s="277"/>
      <c r="J758" s="277"/>
      <c r="K758" s="277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</row>
    <row r="759" spans="1:31" x14ac:dyDescent="0.15">
      <c r="A759" s="340"/>
      <c r="B759" s="5"/>
      <c r="C759" s="6"/>
      <c r="D759" s="7"/>
      <c r="E759" s="7"/>
      <c r="F759" s="7"/>
      <c r="G759" s="7"/>
      <c r="H759" s="277"/>
      <c r="I759" s="277"/>
      <c r="J759" s="277"/>
      <c r="K759" s="277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</row>
    <row r="760" spans="1:31" x14ac:dyDescent="0.15">
      <c r="A760" s="340"/>
      <c r="B760" s="5"/>
      <c r="C760" s="6"/>
      <c r="D760" s="7"/>
      <c r="E760" s="7"/>
      <c r="F760" s="7"/>
      <c r="G760" s="7"/>
      <c r="H760" s="277"/>
      <c r="I760" s="277"/>
      <c r="J760" s="277"/>
      <c r="K760" s="277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</row>
    <row r="761" spans="1:31" x14ac:dyDescent="0.15">
      <c r="A761" s="340"/>
      <c r="B761" s="5"/>
      <c r="C761" s="6"/>
      <c r="D761" s="7"/>
      <c r="E761" s="7"/>
      <c r="F761" s="7"/>
      <c r="G761" s="7"/>
      <c r="H761" s="277"/>
      <c r="I761" s="277"/>
      <c r="J761" s="277"/>
      <c r="K761" s="277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</row>
    <row r="762" spans="1:31" x14ac:dyDescent="0.15">
      <c r="A762" s="340"/>
      <c r="B762" s="5"/>
      <c r="C762" s="6"/>
      <c r="D762" s="7"/>
      <c r="E762" s="7"/>
      <c r="F762" s="7"/>
      <c r="G762" s="7"/>
      <c r="H762" s="277"/>
      <c r="I762" s="277"/>
      <c r="J762" s="277"/>
      <c r="K762" s="277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</row>
    <row r="763" spans="1:31" x14ac:dyDescent="0.15">
      <c r="A763" s="340"/>
      <c r="B763" s="5"/>
      <c r="C763" s="6"/>
      <c r="D763" s="7"/>
      <c r="E763" s="7"/>
      <c r="F763" s="7"/>
      <c r="G763" s="7"/>
      <c r="H763" s="277"/>
      <c r="I763" s="277"/>
      <c r="J763" s="277"/>
      <c r="K763" s="277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</row>
    <row r="764" spans="1:31" x14ac:dyDescent="0.15">
      <c r="A764" s="340"/>
      <c r="B764" s="5"/>
      <c r="C764" s="6"/>
      <c r="D764" s="7"/>
      <c r="E764" s="7"/>
      <c r="F764" s="7"/>
      <c r="G764" s="7"/>
      <c r="H764" s="277"/>
      <c r="I764" s="277"/>
      <c r="J764" s="277"/>
      <c r="K764" s="277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</row>
    <row r="765" spans="1:31" x14ac:dyDescent="0.15">
      <c r="A765" s="340"/>
      <c r="B765" s="5"/>
      <c r="C765" s="6"/>
      <c r="D765" s="7"/>
      <c r="E765" s="7"/>
      <c r="F765" s="7"/>
      <c r="G765" s="7"/>
      <c r="H765" s="277"/>
      <c r="I765" s="277"/>
      <c r="J765" s="277"/>
      <c r="K765" s="277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</row>
    <row r="766" spans="1:31" x14ac:dyDescent="0.15">
      <c r="A766" s="340"/>
      <c r="B766" s="5"/>
      <c r="C766" s="6"/>
      <c r="D766" s="7"/>
      <c r="E766" s="7"/>
      <c r="F766" s="7"/>
      <c r="G766" s="7"/>
      <c r="H766" s="277"/>
      <c r="I766" s="277"/>
      <c r="J766" s="277"/>
      <c r="K766" s="277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</row>
    <row r="767" spans="1:31" x14ac:dyDescent="0.15">
      <c r="A767" s="340"/>
      <c r="B767" s="5"/>
      <c r="C767" s="6"/>
      <c r="D767" s="7"/>
      <c r="E767" s="7"/>
      <c r="F767" s="7"/>
      <c r="G767" s="7"/>
      <c r="H767" s="277"/>
      <c r="I767" s="277"/>
      <c r="J767" s="277"/>
      <c r="K767" s="277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</row>
    <row r="768" spans="1:31" x14ac:dyDescent="0.15">
      <c r="A768" s="340"/>
      <c r="B768" s="5"/>
      <c r="C768" s="6"/>
      <c r="D768" s="7"/>
      <c r="E768" s="7"/>
      <c r="F768" s="7"/>
      <c r="G768" s="7"/>
      <c r="H768" s="277"/>
      <c r="I768" s="277"/>
      <c r="J768" s="277"/>
      <c r="K768" s="277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</row>
    <row r="769" spans="1:31" x14ac:dyDescent="0.15">
      <c r="A769" s="340"/>
      <c r="B769" s="5"/>
      <c r="C769" s="6"/>
      <c r="D769" s="7"/>
      <c r="E769" s="7"/>
      <c r="F769" s="7"/>
      <c r="G769" s="7"/>
      <c r="H769" s="277"/>
      <c r="I769" s="277"/>
      <c r="J769" s="277"/>
      <c r="K769" s="277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</row>
    <row r="770" spans="1:31" x14ac:dyDescent="0.15">
      <c r="A770" s="340"/>
      <c r="B770" s="5"/>
      <c r="C770" s="6"/>
      <c r="D770" s="7"/>
      <c r="E770" s="7"/>
      <c r="F770" s="7"/>
      <c r="G770" s="7"/>
      <c r="H770" s="277"/>
      <c r="I770" s="277"/>
      <c r="J770" s="277"/>
      <c r="K770" s="277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</row>
    <row r="771" spans="1:31" x14ac:dyDescent="0.15">
      <c r="A771" s="340"/>
      <c r="B771" s="5"/>
      <c r="C771" s="6"/>
      <c r="D771" s="7"/>
      <c r="E771" s="7"/>
      <c r="F771" s="7"/>
      <c r="G771" s="7"/>
      <c r="H771" s="277"/>
      <c r="I771" s="277"/>
      <c r="J771" s="277"/>
      <c r="K771" s="277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</row>
    <row r="772" spans="1:31" x14ac:dyDescent="0.15">
      <c r="A772" s="340"/>
      <c r="B772" s="5"/>
      <c r="C772" s="6"/>
      <c r="D772" s="7"/>
      <c r="E772" s="7"/>
      <c r="F772" s="7"/>
      <c r="G772" s="7"/>
      <c r="H772" s="277"/>
      <c r="I772" s="277"/>
      <c r="J772" s="277"/>
      <c r="K772" s="277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</row>
    <row r="773" spans="1:31" x14ac:dyDescent="0.15">
      <c r="A773" s="340"/>
      <c r="B773" s="5"/>
      <c r="C773" s="6"/>
      <c r="D773" s="7"/>
      <c r="E773" s="7"/>
      <c r="F773" s="7"/>
      <c r="G773" s="7"/>
      <c r="H773" s="277"/>
      <c r="I773" s="277"/>
      <c r="J773" s="277"/>
      <c r="K773" s="277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</row>
    <row r="774" spans="1:31" x14ac:dyDescent="0.15">
      <c r="A774" s="340"/>
      <c r="B774" s="5"/>
      <c r="C774" s="6"/>
      <c r="D774" s="7"/>
      <c r="E774" s="7"/>
      <c r="F774" s="7"/>
      <c r="G774" s="7"/>
      <c r="H774" s="277"/>
      <c r="I774" s="277"/>
      <c r="J774" s="277"/>
      <c r="K774" s="277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</row>
    <row r="775" spans="1:31" x14ac:dyDescent="0.15">
      <c r="A775" s="340"/>
      <c r="B775" s="5"/>
      <c r="C775" s="6"/>
      <c r="D775" s="7"/>
      <c r="E775" s="7"/>
      <c r="F775" s="7"/>
      <c r="G775" s="7"/>
      <c r="H775" s="277"/>
      <c r="I775" s="277"/>
      <c r="J775" s="277"/>
      <c r="K775" s="277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</row>
    <row r="776" spans="1:31" x14ac:dyDescent="0.15">
      <c r="A776" s="340"/>
      <c r="B776" s="5"/>
      <c r="C776" s="6"/>
      <c r="D776" s="7"/>
      <c r="E776" s="7"/>
      <c r="F776" s="7"/>
      <c r="G776" s="7"/>
      <c r="H776" s="277"/>
      <c r="I776" s="277"/>
      <c r="J776" s="277"/>
      <c r="K776" s="277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</row>
    <row r="777" spans="1:31" x14ac:dyDescent="0.15">
      <c r="A777" s="340"/>
      <c r="B777" s="5"/>
      <c r="C777" s="6"/>
      <c r="D777" s="7"/>
      <c r="E777" s="7"/>
      <c r="F777" s="7"/>
      <c r="G777" s="7"/>
      <c r="H777" s="277"/>
      <c r="I777" s="277"/>
      <c r="J777" s="277"/>
      <c r="K777" s="277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</row>
    <row r="778" spans="1:31" x14ac:dyDescent="0.15">
      <c r="A778" s="340"/>
      <c r="B778" s="5"/>
      <c r="C778" s="6"/>
      <c r="D778" s="7"/>
      <c r="E778" s="7"/>
      <c r="F778" s="7"/>
      <c r="G778" s="7"/>
      <c r="H778" s="277"/>
      <c r="I778" s="277"/>
      <c r="J778" s="277"/>
      <c r="K778" s="277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</row>
    <row r="779" spans="1:31" x14ac:dyDescent="0.15">
      <c r="A779" s="340"/>
      <c r="B779" s="5"/>
      <c r="C779" s="6"/>
      <c r="D779" s="7"/>
      <c r="E779" s="7"/>
      <c r="F779" s="7"/>
      <c r="G779" s="7"/>
      <c r="H779" s="277"/>
      <c r="I779" s="277"/>
      <c r="J779" s="277"/>
      <c r="K779" s="277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</row>
    <row r="780" spans="1:31" x14ac:dyDescent="0.15">
      <c r="A780" s="340"/>
      <c r="B780" s="5"/>
      <c r="C780" s="6"/>
      <c r="D780" s="7"/>
      <c r="E780" s="7"/>
      <c r="F780" s="7"/>
      <c r="G780" s="7"/>
      <c r="H780" s="277"/>
      <c r="I780" s="277"/>
      <c r="J780" s="277"/>
      <c r="K780" s="277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</row>
    <row r="781" spans="1:31" x14ac:dyDescent="0.15">
      <c r="A781" s="340"/>
      <c r="B781" s="5"/>
      <c r="C781" s="6"/>
      <c r="D781" s="7"/>
      <c r="E781" s="7"/>
      <c r="F781" s="7"/>
      <c r="G781" s="7"/>
      <c r="H781" s="277"/>
      <c r="I781" s="277"/>
      <c r="J781" s="277"/>
      <c r="K781" s="277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</row>
    <row r="782" spans="1:31" x14ac:dyDescent="0.15">
      <c r="A782" s="340"/>
      <c r="B782" s="5"/>
      <c r="C782" s="6"/>
      <c r="D782" s="7"/>
      <c r="E782" s="7"/>
      <c r="F782" s="7"/>
      <c r="G782" s="7"/>
      <c r="H782" s="277"/>
      <c r="I782" s="277"/>
      <c r="J782" s="277"/>
      <c r="K782" s="277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</row>
    <row r="783" spans="1:31" x14ac:dyDescent="0.15">
      <c r="A783" s="340"/>
      <c r="B783" s="5"/>
      <c r="C783" s="6"/>
      <c r="D783" s="7"/>
      <c r="E783" s="7"/>
      <c r="F783" s="7"/>
      <c r="G783" s="7"/>
      <c r="H783" s="277"/>
      <c r="I783" s="277"/>
      <c r="J783" s="277"/>
      <c r="K783" s="277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</row>
    <row r="784" spans="1:31" x14ac:dyDescent="0.15">
      <c r="A784" s="340"/>
      <c r="B784" s="5"/>
      <c r="C784" s="6"/>
      <c r="D784" s="7"/>
      <c r="E784" s="7"/>
      <c r="F784" s="7"/>
      <c r="G784" s="7"/>
      <c r="H784" s="277"/>
      <c r="I784" s="277"/>
      <c r="J784" s="277"/>
      <c r="K784" s="277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</row>
    <row r="785" spans="1:31" x14ac:dyDescent="0.15">
      <c r="A785" s="340"/>
      <c r="B785" s="5"/>
      <c r="C785" s="6"/>
      <c r="D785" s="7"/>
      <c r="E785" s="7"/>
      <c r="F785" s="7"/>
      <c r="G785" s="7"/>
      <c r="H785" s="277"/>
      <c r="I785" s="277"/>
      <c r="J785" s="277"/>
      <c r="K785" s="277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</row>
    <row r="786" spans="1:31" x14ac:dyDescent="0.15">
      <c r="A786" s="340"/>
      <c r="B786" s="5"/>
      <c r="C786" s="6"/>
      <c r="D786" s="7"/>
      <c r="E786" s="7"/>
      <c r="F786" s="7"/>
      <c r="G786" s="7"/>
      <c r="H786" s="277"/>
      <c r="I786" s="277"/>
      <c r="J786" s="277"/>
      <c r="K786" s="277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</row>
    <row r="787" spans="1:31" x14ac:dyDescent="0.15">
      <c r="A787" s="340"/>
      <c r="B787" s="5"/>
      <c r="C787" s="6"/>
      <c r="D787" s="7"/>
      <c r="E787" s="7"/>
      <c r="F787" s="7"/>
      <c r="G787" s="7"/>
      <c r="H787" s="277"/>
      <c r="I787" s="277"/>
      <c r="J787" s="277"/>
      <c r="K787" s="277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</row>
    <row r="788" spans="1:31" x14ac:dyDescent="0.15">
      <c r="A788" s="340"/>
      <c r="B788" s="5"/>
      <c r="C788" s="6"/>
      <c r="D788" s="7"/>
      <c r="E788" s="7"/>
      <c r="F788" s="7"/>
      <c r="G788" s="7"/>
      <c r="H788" s="277"/>
      <c r="I788" s="277"/>
      <c r="J788" s="277"/>
      <c r="K788" s="277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</row>
    <row r="789" spans="1:31" x14ac:dyDescent="0.15">
      <c r="A789" s="340"/>
      <c r="B789" s="5"/>
      <c r="C789" s="6"/>
      <c r="D789" s="7"/>
      <c r="E789" s="7"/>
      <c r="F789" s="7"/>
      <c r="G789" s="7"/>
      <c r="H789" s="277"/>
      <c r="I789" s="277"/>
      <c r="J789" s="277"/>
      <c r="K789" s="277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</row>
    <row r="790" spans="1:31" x14ac:dyDescent="0.15">
      <c r="A790" s="340"/>
      <c r="B790" s="5"/>
      <c r="C790" s="6"/>
      <c r="D790" s="7"/>
      <c r="E790" s="7"/>
      <c r="F790" s="7"/>
      <c r="G790" s="7"/>
      <c r="H790" s="277"/>
      <c r="I790" s="277"/>
      <c r="J790" s="277"/>
      <c r="K790" s="277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</row>
    <row r="791" spans="1:31" x14ac:dyDescent="0.15">
      <c r="A791" s="340"/>
      <c r="B791" s="5"/>
      <c r="C791" s="6"/>
      <c r="D791" s="7"/>
      <c r="E791" s="7"/>
      <c r="F791" s="7"/>
      <c r="G791" s="7"/>
      <c r="H791" s="277"/>
      <c r="I791" s="277"/>
      <c r="J791" s="277"/>
      <c r="K791" s="277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</row>
    <row r="792" spans="1:31" x14ac:dyDescent="0.15">
      <c r="A792" s="340"/>
      <c r="B792" s="5"/>
      <c r="C792" s="6"/>
      <c r="D792" s="7"/>
      <c r="E792" s="7"/>
      <c r="F792" s="7"/>
      <c r="G792" s="7"/>
      <c r="H792" s="277"/>
      <c r="I792" s="277"/>
      <c r="J792" s="277"/>
      <c r="K792" s="277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</row>
    <row r="793" spans="1:31" x14ac:dyDescent="0.15">
      <c r="A793" s="340"/>
      <c r="B793" s="5"/>
      <c r="C793" s="6"/>
      <c r="D793" s="7"/>
      <c r="E793" s="7"/>
      <c r="F793" s="7"/>
      <c r="G793" s="7"/>
      <c r="H793" s="277"/>
      <c r="I793" s="277"/>
      <c r="J793" s="277"/>
      <c r="K793" s="277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</row>
    <row r="794" spans="1:31" x14ac:dyDescent="0.15">
      <c r="A794" s="340"/>
      <c r="B794" s="5"/>
      <c r="C794" s="6"/>
      <c r="D794" s="7"/>
      <c r="E794" s="7"/>
      <c r="F794" s="7"/>
      <c r="G794" s="7"/>
      <c r="H794" s="277"/>
      <c r="I794" s="277"/>
      <c r="J794" s="277"/>
      <c r="K794" s="277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</row>
    <row r="795" spans="1:31" x14ac:dyDescent="0.15">
      <c r="A795" s="340"/>
      <c r="B795" s="5"/>
      <c r="C795" s="6"/>
      <c r="D795" s="7"/>
      <c r="E795" s="7"/>
      <c r="F795" s="7"/>
      <c r="G795" s="7"/>
      <c r="H795" s="277"/>
      <c r="I795" s="277"/>
      <c r="J795" s="277"/>
      <c r="K795" s="277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</row>
  </sheetData>
  <mergeCells count="5">
    <mergeCell ref="A2:F2"/>
    <mergeCell ref="A5:B7"/>
    <mergeCell ref="C5:E5"/>
    <mergeCell ref="F5:G5"/>
    <mergeCell ref="H5:K5"/>
  </mergeCells>
  <phoneticPr fontId="3"/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  <pageSetUpPr fitToPage="1"/>
  </sheetPr>
  <dimension ref="A1:ON299"/>
  <sheetViews>
    <sheetView topLeftCell="A272" zoomScale="106" zoomScaleNormal="106" zoomScaleSheetLayoutView="90" workbookViewId="0">
      <selection activeCell="A282" sqref="A282:XFD285"/>
    </sheetView>
  </sheetViews>
  <sheetFormatPr defaultRowHeight="13.5" x14ac:dyDescent="0.15"/>
  <cols>
    <col min="1" max="1" width="11.625" style="324" customWidth="1"/>
    <col min="2" max="2" width="30.625" style="4" customWidth="1"/>
    <col min="3" max="3" width="6.625" style="325" customWidth="1"/>
    <col min="4" max="5" width="9" style="326"/>
    <col min="6" max="6" width="11.375" style="326" customWidth="1"/>
    <col min="7" max="7" width="9" style="326"/>
    <col min="8" max="8" width="11.5" style="326" customWidth="1"/>
    <col min="9" max="11" width="9" style="162"/>
    <col min="12" max="12" width="12.75" style="162" bestFit="1" customWidth="1"/>
    <col min="13" max="16384" width="9" style="4"/>
  </cols>
  <sheetData>
    <row r="1" spans="1:13" ht="18" customHeight="1" x14ac:dyDescent="0.2">
      <c r="A1" s="1" t="s">
        <v>156</v>
      </c>
      <c r="B1" s="1"/>
      <c r="C1" s="1"/>
      <c r="D1" s="2"/>
      <c r="E1" s="2"/>
      <c r="F1" s="2"/>
      <c r="G1" s="2"/>
      <c r="H1" s="3"/>
      <c r="I1" s="590"/>
      <c r="J1" s="590"/>
      <c r="K1" s="590"/>
      <c r="L1" s="590"/>
    </row>
    <row r="2" spans="1:13" ht="18" customHeight="1" x14ac:dyDescent="0.2">
      <c r="A2" s="991" t="s">
        <v>1</v>
      </c>
      <c r="B2" s="991"/>
      <c r="C2" s="991"/>
      <c r="D2" s="991"/>
      <c r="E2" s="991"/>
      <c r="F2" s="991"/>
      <c r="G2" s="2"/>
      <c r="H2" s="3"/>
      <c r="I2" s="590"/>
      <c r="J2" s="590"/>
      <c r="K2" s="590"/>
      <c r="L2" s="590"/>
    </row>
    <row r="4" spans="1:13" ht="26.25" customHeight="1" thickBot="1" x14ac:dyDescent="0.3">
      <c r="A4" s="312" t="s">
        <v>499</v>
      </c>
      <c r="C4" s="313"/>
      <c r="D4" s="314"/>
      <c r="E4" s="314"/>
      <c r="F4" s="314"/>
      <c r="G4" s="314"/>
      <c r="H4" s="314"/>
    </row>
    <row r="5" spans="1:13" ht="29.25" customHeight="1" x14ac:dyDescent="0.15">
      <c r="A5" s="1011" t="s">
        <v>16</v>
      </c>
      <c r="B5" s="1012"/>
      <c r="C5" s="329"/>
      <c r="D5" s="990" t="s">
        <v>17</v>
      </c>
      <c r="E5" s="1012"/>
      <c r="F5" s="1015"/>
      <c r="G5" s="1011" t="s">
        <v>18</v>
      </c>
      <c r="H5" s="1016"/>
      <c r="I5" s="1009" t="s">
        <v>19</v>
      </c>
      <c r="J5" s="1009"/>
      <c r="K5" s="1009"/>
      <c r="L5" s="1010"/>
    </row>
    <row r="6" spans="1:13" ht="29.25" customHeight="1" x14ac:dyDescent="0.15">
      <c r="A6" s="1013"/>
      <c r="B6" s="1014"/>
      <c r="C6" s="330" t="s">
        <v>20</v>
      </c>
      <c r="D6" s="16" t="s">
        <v>21</v>
      </c>
      <c r="E6" s="17" t="s">
        <v>22</v>
      </c>
      <c r="F6" s="18" t="s">
        <v>23</v>
      </c>
      <c r="G6" s="19" t="s">
        <v>24</v>
      </c>
      <c r="H6" s="20" t="s">
        <v>25</v>
      </c>
      <c r="I6" s="165" t="s">
        <v>2</v>
      </c>
      <c r="J6" s="213" t="s">
        <v>26</v>
      </c>
      <c r="K6" s="588" t="s">
        <v>31</v>
      </c>
      <c r="L6" s="587" t="s">
        <v>32</v>
      </c>
    </row>
    <row r="7" spans="1:13" hidden="1" x14ac:dyDescent="0.15">
      <c r="A7" s="93"/>
      <c r="B7" s="137"/>
      <c r="C7" s="94"/>
      <c r="D7" s="139"/>
      <c r="E7" s="138"/>
      <c r="F7" s="125"/>
      <c r="G7" s="115"/>
      <c r="H7" s="331"/>
      <c r="I7" s="232"/>
      <c r="J7" s="216"/>
      <c r="K7" s="86"/>
      <c r="L7" s="242"/>
    </row>
    <row r="8" spans="1:13" ht="43.5" customHeight="1" thickBot="1" x14ac:dyDescent="0.2">
      <c r="A8" s="98"/>
      <c r="B8" s="23" t="s">
        <v>33</v>
      </c>
      <c r="C8" s="24"/>
      <c r="D8" s="25"/>
      <c r="E8" s="127">
        <f>E49+E71+E83+E120+E140+E157+E173+E190+E210+E218+E234+E274+E286+E299</f>
        <v>218</v>
      </c>
      <c r="F8" s="99">
        <f>F49+F71+F83+F120+F140+F157+F173+F190+F210+F218+F234+F274+F286+F299</f>
        <v>7161.9329999999973</v>
      </c>
      <c r="G8" s="577"/>
      <c r="H8" s="578"/>
      <c r="I8" s="595"/>
      <c r="J8" s="272"/>
      <c r="K8" s="272">
        <f t="shared" ref="K8:L8" si="0">K49+K71+K83+K120+K140+K157+K173+K190+K210+K218+K234+K274+K286+K299</f>
        <v>47594</v>
      </c>
      <c r="L8" s="829">
        <f t="shared" si="0"/>
        <v>1345996.2379999999</v>
      </c>
    </row>
    <row r="9" spans="1:13" s="9" customFormat="1" x14ac:dyDescent="0.15">
      <c r="A9" s="81" t="s">
        <v>389</v>
      </c>
      <c r="B9" s="596"/>
      <c r="C9" s="332"/>
      <c r="D9" s="597"/>
      <c r="E9" s="143"/>
      <c r="F9" s="598"/>
      <c r="G9" s="599"/>
      <c r="H9" s="600"/>
      <c r="I9" s="270"/>
      <c r="J9" s="166"/>
      <c r="K9" s="166"/>
      <c r="L9" s="171"/>
    </row>
    <row r="10" spans="1:13" s="9" customFormat="1" x14ac:dyDescent="0.15">
      <c r="A10" s="902">
        <v>101</v>
      </c>
      <c r="B10" s="86" t="s">
        <v>1127</v>
      </c>
      <c r="C10" s="923"/>
      <c r="D10" s="232">
        <v>139.21</v>
      </c>
      <c r="E10" s="218">
        <v>1</v>
      </c>
      <c r="F10" s="189">
        <f t="shared" ref="F10:F43" si="1">SUM(D10*E10)</f>
        <v>139.21</v>
      </c>
      <c r="G10" s="168" t="s">
        <v>500</v>
      </c>
      <c r="H10" s="169"/>
      <c r="I10" s="53" t="s">
        <v>501</v>
      </c>
      <c r="J10" s="46" t="s">
        <v>7</v>
      </c>
      <c r="K10" s="86">
        <v>104</v>
      </c>
      <c r="L10" s="219">
        <f t="shared" ref="L10:L43" si="2">F10*K10</f>
        <v>14477.84</v>
      </c>
      <c r="M10" s="147"/>
    </row>
    <row r="11" spans="1:13" s="9" customFormat="1" x14ac:dyDescent="0.15">
      <c r="A11" s="38">
        <v>102</v>
      </c>
      <c r="B11" s="11" t="s">
        <v>502</v>
      </c>
      <c r="C11" s="39">
        <v>2500</v>
      </c>
      <c r="D11" s="40">
        <v>51.76</v>
      </c>
      <c r="E11" s="601">
        <v>1</v>
      </c>
      <c r="F11" s="95">
        <f t="shared" si="1"/>
        <v>51.76</v>
      </c>
      <c r="G11" s="43"/>
      <c r="H11" s="44" t="s">
        <v>503</v>
      </c>
      <c r="I11" s="53" t="s">
        <v>501</v>
      </c>
      <c r="J11" s="46" t="s">
        <v>7</v>
      </c>
      <c r="K11" s="86">
        <v>104</v>
      </c>
      <c r="L11" s="219">
        <f t="shared" si="2"/>
        <v>5383.04</v>
      </c>
    </row>
    <row r="12" spans="1:13" s="9" customFormat="1" x14ac:dyDescent="0.15">
      <c r="A12" s="38">
        <v>103</v>
      </c>
      <c r="B12" s="11" t="s">
        <v>504</v>
      </c>
      <c r="C12" s="39">
        <v>2500</v>
      </c>
      <c r="D12" s="40">
        <v>25.73</v>
      </c>
      <c r="E12" s="123">
        <v>1</v>
      </c>
      <c r="F12" s="95">
        <f t="shared" si="1"/>
        <v>25.73</v>
      </c>
      <c r="G12" s="43"/>
      <c r="H12" s="44" t="s">
        <v>503</v>
      </c>
      <c r="I12" s="53" t="s">
        <v>501</v>
      </c>
      <c r="J12" s="46" t="s">
        <v>7</v>
      </c>
      <c r="K12" s="86">
        <v>104</v>
      </c>
      <c r="L12" s="219">
        <f t="shared" si="2"/>
        <v>2675.92</v>
      </c>
    </row>
    <row r="13" spans="1:13" s="9" customFormat="1" x14ac:dyDescent="0.15">
      <c r="A13" s="38">
        <v>104</v>
      </c>
      <c r="B13" s="11" t="s">
        <v>411</v>
      </c>
      <c r="C13" s="39">
        <v>2500</v>
      </c>
      <c r="D13" s="40">
        <v>153.26</v>
      </c>
      <c r="E13" s="601">
        <v>1</v>
      </c>
      <c r="F13" s="95">
        <f t="shared" si="1"/>
        <v>153.26</v>
      </c>
      <c r="G13" s="43"/>
      <c r="H13" s="44" t="s">
        <v>505</v>
      </c>
      <c r="I13" s="53" t="s">
        <v>506</v>
      </c>
      <c r="J13" s="46" t="s">
        <v>7</v>
      </c>
      <c r="K13" s="86">
        <v>104</v>
      </c>
      <c r="L13" s="219">
        <f t="shared" si="2"/>
        <v>15939.039999999999</v>
      </c>
    </row>
    <row r="14" spans="1:13" s="9" customFormat="1" x14ac:dyDescent="0.15">
      <c r="A14" s="38">
        <v>105</v>
      </c>
      <c r="B14" s="11" t="s">
        <v>507</v>
      </c>
      <c r="C14" s="39">
        <v>2500</v>
      </c>
      <c r="D14" s="40">
        <v>28.96</v>
      </c>
      <c r="E14" s="123">
        <v>1</v>
      </c>
      <c r="F14" s="95">
        <f t="shared" si="1"/>
        <v>28.96</v>
      </c>
      <c r="G14" s="43"/>
      <c r="H14" s="44" t="s">
        <v>505</v>
      </c>
      <c r="I14" s="53" t="s">
        <v>506</v>
      </c>
      <c r="J14" s="46" t="s">
        <v>7</v>
      </c>
      <c r="K14" s="86">
        <v>104</v>
      </c>
      <c r="L14" s="219">
        <f t="shared" si="2"/>
        <v>3011.84</v>
      </c>
    </row>
    <row r="15" spans="1:13" s="9" customFormat="1" x14ac:dyDescent="0.15">
      <c r="A15" s="38">
        <v>106</v>
      </c>
      <c r="B15" s="11" t="s">
        <v>508</v>
      </c>
      <c r="C15" s="39">
        <v>2500</v>
      </c>
      <c r="D15" s="40">
        <v>50</v>
      </c>
      <c r="E15" s="601">
        <v>1</v>
      </c>
      <c r="F15" s="95">
        <f t="shared" si="1"/>
        <v>50</v>
      </c>
      <c r="G15" s="43"/>
      <c r="H15" s="44" t="s">
        <v>509</v>
      </c>
      <c r="I15" s="53" t="s">
        <v>506</v>
      </c>
      <c r="J15" s="46" t="s">
        <v>7</v>
      </c>
      <c r="K15" s="86">
        <v>104</v>
      </c>
      <c r="L15" s="219">
        <f t="shared" si="2"/>
        <v>5200</v>
      </c>
    </row>
    <row r="16" spans="1:13" s="9" customFormat="1" x14ac:dyDescent="0.15">
      <c r="A16" s="38">
        <v>107</v>
      </c>
      <c r="B16" s="86" t="s">
        <v>510</v>
      </c>
      <c r="C16" s="39">
        <v>2500</v>
      </c>
      <c r="D16" s="40">
        <v>42.13</v>
      </c>
      <c r="E16" s="123">
        <v>1</v>
      </c>
      <c r="F16" s="95">
        <f t="shared" si="1"/>
        <v>42.13</v>
      </c>
      <c r="G16" s="43"/>
      <c r="H16" s="44" t="s">
        <v>505</v>
      </c>
      <c r="I16" s="53" t="s">
        <v>506</v>
      </c>
      <c r="J16" s="46" t="s">
        <v>7</v>
      </c>
      <c r="K16" s="86">
        <v>104</v>
      </c>
      <c r="L16" s="219">
        <f t="shared" si="2"/>
        <v>4381.5200000000004</v>
      </c>
    </row>
    <row r="17" spans="1:12" s="9" customFormat="1" x14ac:dyDescent="0.15">
      <c r="A17" s="38">
        <v>108</v>
      </c>
      <c r="B17" s="11" t="s">
        <v>511</v>
      </c>
      <c r="C17" s="39">
        <v>2500</v>
      </c>
      <c r="D17" s="40">
        <v>41.43</v>
      </c>
      <c r="E17" s="601">
        <v>1</v>
      </c>
      <c r="F17" s="95">
        <f t="shared" si="1"/>
        <v>41.43</v>
      </c>
      <c r="G17" s="43"/>
      <c r="H17" s="44" t="s">
        <v>509</v>
      </c>
      <c r="I17" s="53" t="s">
        <v>506</v>
      </c>
      <c r="J17" s="46" t="s">
        <v>7</v>
      </c>
      <c r="K17" s="86">
        <v>104</v>
      </c>
      <c r="L17" s="219">
        <f t="shared" si="2"/>
        <v>4308.72</v>
      </c>
    </row>
    <row r="18" spans="1:12" s="9" customFormat="1" x14ac:dyDescent="0.15">
      <c r="A18" s="38">
        <v>109</v>
      </c>
      <c r="B18" s="11" t="s">
        <v>512</v>
      </c>
      <c r="C18" s="39">
        <v>2500</v>
      </c>
      <c r="D18" s="40">
        <v>30.52</v>
      </c>
      <c r="E18" s="123">
        <v>1</v>
      </c>
      <c r="F18" s="95">
        <f t="shared" si="1"/>
        <v>30.52</v>
      </c>
      <c r="G18" s="43"/>
      <c r="H18" s="44" t="s">
        <v>505</v>
      </c>
      <c r="I18" s="53" t="s">
        <v>506</v>
      </c>
      <c r="J18" s="46" t="s">
        <v>7</v>
      </c>
      <c r="K18" s="86">
        <v>104</v>
      </c>
      <c r="L18" s="219">
        <f t="shared" si="2"/>
        <v>3174.08</v>
      </c>
    </row>
    <row r="19" spans="1:12" s="9" customFormat="1" x14ac:dyDescent="0.15">
      <c r="A19" s="38">
        <v>110</v>
      </c>
      <c r="B19" s="11" t="s">
        <v>513</v>
      </c>
      <c r="C19" s="39">
        <v>2500</v>
      </c>
      <c r="D19" s="40">
        <v>28.24</v>
      </c>
      <c r="E19" s="601">
        <v>1</v>
      </c>
      <c r="F19" s="95">
        <f t="shared" si="1"/>
        <v>28.24</v>
      </c>
      <c r="G19" s="43"/>
      <c r="H19" s="44" t="s">
        <v>505</v>
      </c>
      <c r="I19" s="53" t="s">
        <v>506</v>
      </c>
      <c r="J19" s="46" t="s">
        <v>7</v>
      </c>
      <c r="K19" s="86">
        <v>104</v>
      </c>
      <c r="L19" s="219">
        <f t="shared" si="2"/>
        <v>2936.96</v>
      </c>
    </row>
    <row r="20" spans="1:12" s="9" customFormat="1" x14ac:dyDescent="0.15">
      <c r="A20" s="38">
        <v>111</v>
      </c>
      <c r="B20" s="11" t="s">
        <v>514</v>
      </c>
      <c r="C20" s="39">
        <v>2500</v>
      </c>
      <c r="D20" s="40">
        <v>28.96</v>
      </c>
      <c r="E20" s="123">
        <v>1</v>
      </c>
      <c r="F20" s="95">
        <f t="shared" si="1"/>
        <v>28.96</v>
      </c>
      <c r="G20" s="43"/>
      <c r="H20" s="44" t="s">
        <v>505</v>
      </c>
      <c r="I20" s="53" t="s">
        <v>506</v>
      </c>
      <c r="J20" s="46" t="s">
        <v>7</v>
      </c>
      <c r="K20" s="86">
        <v>104</v>
      </c>
      <c r="L20" s="219">
        <f t="shared" si="2"/>
        <v>3011.84</v>
      </c>
    </row>
    <row r="21" spans="1:12" s="9" customFormat="1" x14ac:dyDescent="0.15">
      <c r="A21" s="38">
        <v>112</v>
      </c>
      <c r="B21" s="11" t="s">
        <v>389</v>
      </c>
      <c r="C21" s="39">
        <v>2500</v>
      </c>
      <c r="D21" s="40">
        <v>589.94000000000005</v>
      </c>
      <c r="E21" s="601">
        <v>1</v>
      </c>
      <c r="F21" s="95">
        <f t="shared" si="1"/>
        <v>589.94000000000005</v>
      </c>
      <c r="G21" s="43"/>
      <c r="H21" s="44" t="s">
        <v>505</v>
      </c>
      <c r="I21" s="53" t="s">
        <v>506</v>
      </c>
      <c r="J21" s="46" t="s">
        <v>7</v>
      </c>
      <c r="K21" s="86">
        <v>104</v>
      </c>
      <c r="L21" s="219">
        <f t="shared" si="2"/>
        <v>61353.760000000009</v>
      </c>
    </row>
    <row r="22" spans="1:12" s="9" customFormat="1" x14ac:dyDescent="0.15">
      <c r="A22" s="38">
        <v>113</v>
      </c>
      <c r="B22" s="11" t="s">
        <v>515</v>
      </c>
      <c r="C22" s="39"/>
      <c r="D22" s="40">
        <v>109.21</v>
      </c>
      <c r="E22" s="123">
        <v>1</v>
      </c>
      <c r="F22" s="95">
        <f t="shared" si="1"/>
        <v>109.21</v>
      </c>
      <c r="G22" s="43"/>
      <c r="H22" s="44" t="s">
        <v>516</v>
      </c>
      <c r="I22" s="53" t="s">
        <v>506</v>
      </c>
      <c r="J22" s="46" t="s">
        <v>7</v>
      </c>
      <c r="K22" s="86">
        <v>104</v>
      </c>
      <c r="L22" s="219">
        <f t="shared" si="2"/>
        <v>11357.84</v>
      </c>
    </row>
    <row r="23" spans="1:12" s="9" customFormat="1" x14ac:dyDescent="0.15">
      <c r="A23" s="38">
        <v>114</v>
      </c>
      <c r="B23" s="11" t="s">
        <v>517</v>
      </c>
      <c r="C23" s="39">
        <v>2500</v>
      </c>
      <c r="D23" s="40">
        <v>79.94</v>
      </c>
      <c r="E23" s="601">
        <v>1</v>
      </c>
      <c r="F23" s="95">
        <f t="shared" si="1"/>
        <v>79.94</v>
      </c>
      <c r="G23" s="43"/>
      <c r="H23" s="44" t="s">
        <v>516</v>
      </c>
      <c r="I23" s="53" t="s">
        <v>506</v>
      </c>
      <c r="J23" s="46" t="s">
        <v>7</v>
      </c>
      <c r="K23" s="86">
        <v>104</v>
      </c>
      <c r="L23" s="219">
        <f t="shared" si="2"/>
        <v>8313.76</v>
      </c>
    </row>
    <row r="24" spans="1:12" s="9" customFormat="1" x14ac:dyDescent="0.15">
      <c r="A24" s="38">
        <v>115</v>
      </c>
      <c r="B24" s="11" t="s">
        <v>518</v>
      </c>
      <c r="C24" s="39"/>
      <c r="D24" s="40">
        <v>7.26</v>
      </c>
      <c r="E24" s="123">
        <v>1</v>
      </c>
      <c r="F24" s="95">
        <f t="shared" si="1"/>
        <v>7.26</v>
      </c>
      <c r="G24" s="43" t="s">
        <v>519</v>
      </c>
      <c r="H24" s="44"/>
      <c r="I24" s="53" t="s">
        <v>13</v>
      </c>
      <c r="J24" s="46" t="s">
        <v>14</v>
      </c>
      <c r="K24" s="86">
        <v>836</v>
      </c>
      <c r="L24" s="219">
        <f t="shared" si="2"/>
        <v>6069.36</v>
      </c>
    </row>
    <row r="25" spans="1:12" s="9" customFormat="1" x14ac:dyDescent="0.15">
      <c r="A25" s="38">
        <v>116</v>
      </c>
      <c r="B25" s="11" t="s">
        <v>520</v>
      </c>
      <c r="C25" s="39"/>
      <c r="D25" s="40">
        <v>10.039999999999999</v>
      </c>
      <c r="E25" s="123">
        <v>1</v>
      </c>
      <c r="F25" s="95">
        <f t="shared" si="1"/>
        <v>10.039999999999999</v>
      </c>
      <c r="G25" s="43" t="s">
        <v>519</v>
      </c>
      <c r="H25" s="44"/>
      <c r="I25" s="53" t="s">
        <v>13</v>
      </c>
      <c r="J25" s="46" t="s">
        <v>14</v>
      </c>
      <c r="K25" s="86">
        <v>836</v>
      </c>
      <c r="L25" s="219">
        <f t="shared" si="2"/>
        <v>8393.4399999999987</v>
      </c>
    </row>
    <row r="26" spans="1:12" s="9" customFormat="1" x14ac:dyDescent="0.15">
      <c r="A26" s="38">
        <v>117</v>
      </c>
      <c r="B26" s="11" t="s">
        <v>521</v>
      </c>
      <c r="C26" s="39"/>
      <c r="D26" s="40">
        <v>3.84</v>
      </c>
      <c r="E26" s="123">
        <v>1</v>
      </c>
      <c r="F26" s="95">
        <f t="shared" si="1"/>
        <v>3.84</v>
      </c>
      <c r="G26" s="43" t="s">
        <v>519</v>
      </c>
      <c r="H26" s="44"/>
      <c r="I26" s="53" t="s">
        <v>506</v>
      </c>
      <c r="J26" s="46" t="s">
        <v>522</v>
      </c>
      <c r="K26" s="86">
        <v>618</v>
      </c>
      <c r="L26" s="219">
        <f t="shared" si="2"/>
        <v>2373.12</v>
      </c>
    </row>
    <row r="27" spans="1:12" s="9" customFormat="1" hidden="1" x14ac:dyDescent="0.15">
      <c r="A27" s="38">
        <v>118</v>
      </c>
      <c r="B27" s="11" t="s">
        <v>79</v>
      </c>
      <c r="C27" s="39"/>
      <c r="D27" s="40">
        <v>19.36</v>
      </c>
      <c r="E27" s="123"/>
      <c r="F27" s="95"/>
      <c r="G27" s="43" t="s">
        <v>523</v>
      </c>
      <c r="H27" s="44"/>
      <c r="I27" s="142"/>
      <c r="J27" s="46"/>
      <c r="K27" s="86"/>
      <c r="L27" s="219">
        <f t="shared" si="2"/>
        <v>0</v>
      </c>
    </row>
    <row r="28" spans="1:12" s="9" customFormat="1" hidden="1" x14ac:dyDescent="0.15">
      <c r="A28" s="38" t="s">
        <v>525</v>
      </c>
      <c r="B28" s="11" t="s">
        <v>526</v>
      </c>
      <c r="C28" s="39">
        <v>2500</v>
      </c>
      <c r="D28" s="40">
        <v>8.77</v>
      </c>
      <c r="E28" s="123"/>
      <c r="F28" s="95"/>
      <c r="G28" s="43" t="s">
        <v>523</v>
      </c>
      <c r="H28" s="44"/>
      <c r="I28" s="142"/>
      <c r="J28" s="46"/>
      <c r="K28" s="86"/>
      <c r="L28" s="219">
        <f t="shared" si="2"/>
        <v>0</v>
      </c>
    </row>
    <row r="29" spans="1:12" s="9" customFormat="1" x14ac:dyDescent="0.15">
      <c r="A29" s="38">
        <v>119</v>
      </c>
      <c r="B29" s="86" t="s">
        <v>527</v>
      </c>
      <c r="C29" s="39">
        <v>3200</v>
      </c>
      <c r="D29" s="40">
        <v>214.87</v>
      </c>
      <c r="E29" s="123">
        <v>1</v>
      </c>
      <c r="F29" s="95">
        <f t="shared" si="1"/>
        <v>214.87</v>
      </c>
      <c r="G29" s="43"/>
      <c r="H29" s="44" t="s">
        <v>528</v>
      </c>
      <c r="I29" s="53" t="s">
        <v>524</v>
      </c>
      <c r="J29" s="46" t="s">
        <v>7</v>
      </c>
      <c r="K29" s="86">
        <v>104</v>
      </c>
      <c r="L29" s="219">
        <f t="shared" si="2"/>
        <v>22346.48</v>
      </c>
    </row>
    <row r="30" spans="1:12" s="9" customFormat="1" x14ac:dyDescent="0.15">
      <c r="A30" s="38">
        <v>120</v>
      </c>
      <c r="B30" s="11" t="s">
        <v>529</v>
      </c>
      <c r="C30" s="39">
        <v>2500</v>
      </c>
      <c r="D30" s="40">
        <v>88.75</v>
      </c>
      <c r="E30" s="123">
        <v>1</v>
      </c>
      <c r="F30" s="95">
        <f t="shared" si="1"/>
        <v>88.75</v>
      </c>
      <c r="G30" s="43"/>
      <c r="H30" s="44" t="s">
        <v>530</v>
      </c>
      <c r="I30" s="53" t="s">
        <v>524</v>
      </c>
      <c r="J30" s="46" t="s">
        <v>7</v>
      </c>
      <c r="K30" s="86">
        <v>104</v>
      </c>
      <c r="L30" s="219">
        <f t="shared" si="2"/>
        <v>9230</v>
      </c>
    </row>
    <row r="31" spans="1:12" s="9" customFormat="1" x14ac:dyDescent="0.15">
      <c r="A31" s="38">
        <v>121</v>
      </c>
      <c r="B31" s="11" t="s">
        <v>531</v>
      </c>
      <c r="C31" s="39">
        <v>2500</v>
      </c>
      <c r="D31" s="40">
        <v>64.739999999999995</v>
      </c>
      <c r="E31" s="123">
        <v>1</v>
      </c>
      <c r="F31" s="95">
        <f t="shared" si="1"/>
        <v>64.739999999999995</v>
      </c>
      <c r="G31" s="43"/>
      <c r="H31" s="44" t="s">
        <v>505</v>
      </c>
      <c r="I31" s="53" t="s">
        <v>524</v>
      </c>
      <c r="J31" s="46" t="s">
        <v>7</v>
      </c>
      <c r="K31" s="86">
        <v>104</v>
      </c>
      <c r="L31" s="219">
        <f t="shared" si="2"/>
        <v>6732.9599999999991</v>
      </c>
    </row>
    <row r="32" spans="1:12" s="9" customFormat="1" hidden="1" x14ac:dyDescent="0.15">
      <c r="A32" s="38">
        <v>122</v>
      </c>
      <c r="B32" s="11" t="s">
        <v>532</v>
      </c>
      <c r="C32" s="39"/>
      <c r="D32" s="40">
        <v>31.26</v>
      </c>
      <c r="E32" s="123"/>
      <c r="F32" s="95"/>
      <c r="G32" s="43" t="s">
        <v>533</v>
      </c>
      <c r="H32" s="44"/>
      <c r="I32" s="53"/>
      <c r="J32" s="46"/>
      <c r="K32" s="86"/>
      <c r="L32" s="219">
        <f t="shared" si="2"/>
        <v>0</v>
      </c>
    </row>
    <row r="33" spans="1:13" s="9" customFormat="1" x14ac:dyDescent="0.15">
      <c r="A33" s="38">
        <v>123</v>
      </c>
      <c r="B33" s="11" t="s">
        <v>408</v>
      </c>
      <c r="C33" s="39"/>
      <c r="D33" s="40">
        <v>272.08999999999997</v>
      </c>
      <c r="E33" s="123">
        <v>1</v>
      </c>
      <c r="F33" s="95">
        <f t="shared" si="1"/>
        <v>272.08999999999997</v>
      </c>
      <c r="G33" s="43" t="s">
        <v>534</v>
      </c>
      <c r="H33" s="44"/>
      <c r="I33" s="53" t="s">
        <v>535</v>
      </c>
      <c r="J33" s="46" t="s">
        <v>7</v>
      </c>
      <c r="K33" s="86">
        <v>104</v>
      </c>
      <c r="L33" s="219">
        <f t="shared" si="2"/>
        <v>28297.359999999997</v>
      </c>
    </row>
    <row r="34" spans="1:13" s="9" customFormat="1" x14ac:dyDescent="0.15">
      <c r="A34" s="38">
        <v>124</v>
      </c>
      <c r="B34" s="11" t="s">
        <v>536</v>
      </c>
      <c r="C34" s="39"/>
      <c r="D34" s="40">
        <v>6.25</v>
      </c>
      <c r="E34" s="123">
        <v>1</v>
      </c>
      <c r="F34" s="95">
        <f t="shared" si="1"/>
        <v>6.25</v>
      </c>
      <c r="G34" s="43" t="s">
        <v>534</v>
      </c>
      <c r="H34" s="44"/>
      <c r="I34" s="142" t="s">
        <v>3</v>
      </c>
      <c r="J34" s="46" t="s">
        <v>11</v>
      </c>
      <c r="K34" s="86">
        <v>314</v>
      </c>
      <c r="L34" s="219">
        <f t="shared" si="2"/>
        <v>1962.5</v>
      </c>
    </row>
    <row r="35" spans="1:13" s="9" customFormat="1" x14ac:dyDescent="0.15">
      <c r="A35" s="38">
        <v>125</v>
      </c>
      <c r="B35" s="11" t="s">
        <v>537</v>
      </c>
      <c r="C35" s="39"/>
      <c r="D35" s="40">
        <v>1.81</v>
      </c>
      <c r="E35" s="123">
        <v>2</v>
      </c>
      <c r="F35" s="95">
        <f t="shared" si="1"/>
        <v>3.62</v>
      </c>
      <c r="G35" s="43"/>
      <c r="H35" s="44" t="s">
        <v>538</v>
      </c>
      <c r="I35" s="142" t="s">
        <v>3</v>
      </c>
      <c r="J35" s="46" t="s">
        <v>11</v>
      </c>
      <c r="K35" s="86">
        <v>314</v>
      </c>
      <c r="L35" s="219">
        <f t="shared" si="2"/>
        <v>1136.68</v>
      </c>
    </row>
    <row r="36" spans="1:13" s="9" customFormat="1" x14ac:dyDescent="0.15">
      <c r="A36" s="38">
        <v>126</v>
      </c>
      <c r="B36" s="11" t="s">
        <v>122</v>
      </c>
      <c r="C36" s="39"/>
      <c r="D36" s="40">
        <v>2.09</v>
      </c>
      <c r="E36" s="123">
        <v>2</v>
      </c>
      <c r="F36" s="95">
        <f t="shared" si="1"/>
        <v>4.18</v>
      </c>
      <c r="G36" s="43" t="s">
        <v>539</v>
      </c>
      <c r="H36" s="44"/>
      <c r="I36" s="53" t="s">
        <v>540</v>
      </c>
      <c r="J36" s="46" t="s">
        <v>7</v>
      </c>
      <c r="K36" s="86">
        <v>104</v>
      </c>
      <c r="L36" s="219">
        <f t="shared" si="2"/>
        <v>434.71999999999997</v>
      </c>
    </row>
    <row r="37" spans="1:13" s="9" customFormat="1" x14ac:dyDescent="0.15">
      <c r="A37" s="38">
        <v>127</v>
      </c>
      <c r="B37" s="11" t="s">
        <v>393</v>
      </c>
      <c r="C37" s="39">
        <v>2400</v>
      </c>
      <c r="D37" s="40">
        <v>7.5</v>
      </c>
      <c r="E37" s="123">
        <v>5</v>
      </c>
      <c r="F37" s="95">
        <f t="shared" si="1"/>
        <v>37.5</v>
      </c>
      <c r="G37" s="43" t="s">
        <v>539</v>
      </c>
      <c r="H37" s="44"/>
      <c r="I37" s="53" t="s">
        <v>540</v>
      </c>
      <c r="J37" s="46" t="s">
        <v>7</v>
      </c>
      <c r="K37" s="86">
        <v>104</v>
      </c>
      <c r="L37" s="219">
        <f t="shared" si="2"/>
        <v>3900</v>
      </c>
    </row>
    <row r="38" spans="1:13" s="9" customFormat="1" x14ac:dyDescent="0.15">
      <c r="A38" s="38" t="s">
        <v>541</v>
      </c>
      <c r="B38" s="11" t="s">
        <v>542</v>
      </c>
      <c r="C38" s="39"/>
      <c r="D38" s="40">
        <v>13.95</v>
      </c>
      <c r="E38" s="123">
        <v>1</v>
      </c>
      <c r="F38" s="95">
        <f t="shared" si="1"/>
        <v>13.95</v>
      </c>
      <c r="G38" s="43" t="s">
        <v>539</v>
      </c>
      <c r="H38" s="44"/>
      <c r="I38" s="53" t="s">
        <v>540</v>
      </c>
      <c r="J38" s="46" t="s">
        <v>7</v>
      </c>
      <c r="K38" s="86">
        <v>104</v>
      </c>
      <c r="L38" s="219">
        <f t="shared" si="2"/>
        <v>1450.8</v>
      </c>
    </row>
    <row r="39" spans="1:13" s="9" customFormat="1" x14ac:dyDescent="0.15">
      <c r="A39" s="38" t="s">
        <v>543</v>
      </c>
      <c r="B39" s="11" t="s">
        <v>544</v>
      </c>
      <c r="C39" s="39"/>
      <c r="D39" s="40">
        <v>4.2</v>
      </c>
      <c r="E39" s="123">
        <v>1</v>
      </c>
      <c r="F39" s="95">
        <f t="shared" si="1"/>
        <v>4.2</v>
      </c>
      <c r="G39" s="43" t="s">
        <v>539</v>
      </c>
      <c r="H39" s="44"/>
      <c r="I39" s="53" t="s">
        <v>540</v>
      </c>
      <c r="J39" s="46" t="s">
        <v>7</v>
      </c>
      <c r="K39" s="86">
        <v>104</v>
      </c>
      <c r="L39" s="219">
        <f t="shared" si="2"/>
        <v>436.8</v>
      </c>
    </row>
    <row r="40" spans="1:13" s="9" customFormat="1" x14ac:dyDescent="0.15">
      <c r="A40" s="38">
        <v>128</v>
      </c>
      <c r="B40" s="11" t="s">
        <v>545</v>
      </c>
      <c r="C40" s="39"/>
      <c r="D40" s="40">
        <v>4.8499999999999996</v>
      </c>
      <c r="E40" s="123">
        <v>1</v>
      </c>
      <c r="F40" s="95">
        <f t="shared" si="1"/>
        <v>4.8499999999999996</v>
      </c>
      <c r="G40" s="43" t="s">
        <v>539</v>
      </c>
      <c r="H40" s="44"/>
      <c r="I40" s="53" t="s">
        <v>13</v>
      </c>
      <c r="J40" s="46" t="s">
        <v>14</v>
      </c>
      <c r="K40" s="86">
        <v>836</v>
      </c>
      <c r="L40" s="219">
        <f t="shared" si="2"/>
        <v>4054.6</v>
      </c>
    </row>
    <row r="41" spans="1:13" s="9" customFormat="1" x14ac:dyDescent="0.15">
      <c r="A41" s="38">
        <v>129</v>
      </c>
      <c r="B41" s="11" t="s">
        <v>546</v>
      </c>
      <c r="C41" s="39"/>
      <c r="D41" s="40">
        <v>5.85</v>
      </c>
      <c r="E41" s="123">
        <v>1</v>
      </c>
      <c r="F41" s="95">
        <f t="shared" si="1"/>
        <v>5.85</v>
      </c>
      <c r="G41" s="43" t="s">
        <v>539</v>
      </c>
      <c r="H41" s="44"/>
      <c r="I41" s="53" t="s">
        <v>13</v>
      </c>
      <c r="J41" s="46" t="s">
        <v>14</v>
      </c>
      <c r="K41" s="86">
        <v>836</v>
      </c>
      <c r="L41" s="219">
        <f t="shared" si="2"/>
        <v>4890.5999999999995</v>
      </c>
    </row>
    <row r="42" spans="1:13" s="9" customFormat="1" x14ac:dyDescent="0.15">
      <c r="A42" s="38">
        <v>130</v>
      </c>
      <c r="B42" s="11" t="s">
        <v>547</v>
      </c>
      <c r="C42" s="39"/>
      <c r="D42" s="40">
        <v>159.52000000000001</v>
      </c>
      <c r="E42" s="123">
        <v>1</v>
      </c>
      <c r="F42" s="95">
        <f t="shared" si="1"/>
        <v>159.52000000000001</v>
      </c>
      <c r="G42" s="43" t="s">
        <v>539</v>
      </c>
      <c r="H42" s="44"/>
      <c r="I42" s="142" t="s">
        <v>3</v>
      </c>
      <c r="J42" s="46" t="s">
        <v>11</v>
      </c>
      <c r="K42" s="86">
        <v>314</v>
      </c>
      <c r="L42" s="219">
        <f t="shared" si="2"/>
        <v>50089.280000000006</v>
      </c>
    </row>
    <row r="43" spans="1:13" s="9" customFormat="1" x14ac:dyDescent="0.15">
      <c r="A43" s="38">
        <v>131</v>
      </c>
      <c r="B43" s="11" t="s">
        <v>396</v>
      </c>
      <c r="C43" s="39"/>
      <c r="D43" s="40">
        <v>161.86000000000001</v>
      </c>
      <c r="E43" s="123">
        <v>1</v>
      </c>
      <c r="F43" s="95">
        <f t="shared" si="1"/>
        <v>161.86000000000001</v>
      </c>
      <c r="G43" s="43" t="s">
        <v>539</v>
      </c>
      <c r="H43" s="44"/>
      <c r="I43" s="142" t="s">
        <v>3</v>
      </c>
      <c r="J43" s="46" t="s">
        <v>11</v>
      </c>
      <c r="K43" s="86">
        <v>314</v>
      </c>
      <c r="L43" s="219">
        <f t="shared" si="2"/>
        <v>50824.04</v>
      </c>
    </row>
    <row r="44" spans="1:13" s="9" customFormat="1" hidden="1" x14ac:dyDescent="0.15">
      <c r="A44" s="38">
        <v>132</v>
      </c>
      <c r="B44" s="11" t="s">
        <v>313</v>
      </c>
      <c r="C44" s="39"/>
      <c r="D44" s="40">
        <v>93.38</v>
      </c>
      <c r="E44" s="123"/>
      <c r="F44" s="95"/>
      <c r="G44" s="43"/>
      <c r="H44" s="44"/>
      <c r="I44" s="142"/>
      <c r="J44" s="86"/>
      <c r="K44" s="86"/>
      <c r="L44" s="176"/>
    </row>
    <row r="45" spans="1:13" s="9" customFormat="1" ht="15.75" hidden="1" customHeight="1" x14ac:dyDescent="0.15">
      <c r="A45" s="38">
        <v>133</v>
      </c>
      <c r="B45" s="11" t="s">
        <v>30</v>
      </c>
      <c r="C45" s="39"/>
      <c r="D45" s="40">
        <v>164.43</v>
      </c>
      <c r="E45" s="123"/>
      <c r="F45" s="95"/>
      <c r="G45" s="43"/>
      <c r="H45" s="44"/>
      <c r="I45" s="142"/>
      <c r="J45" s="86"/>
      <c r="K45" s="86"/>
      <c r="L45" s="176"/>
    </row>
    <row r="46" spans="1:13" s="11" customFormat="1" hidden="1" x14ac:dyDescent="0.15">
      <c r="A46" s="38">
        <v>134</v>
      </c>
      <c r="B46" s="11" t="s">
        <v>548</v>
      </c>
      <c r="C46" s="39">
        <v>2500</v>
      </c>
      <c r="D46" s="40">
        <v>28.37</v>
      </c>
      <c r="E46" s="123"/>
      <c r="F46" s="95"/>
      <c r="G46" s="43" t="s">
        <v>539</v>
      </c>
      <c r="H46" s="44"/>
      <c r="I46" s="53"/>
      <c r="J46" s="46"/>
      <c r="K46" s="86"/>
      <c r="L46" s="176"/>
      <c r="M46" s="120"/>
    </row>
    <row r="47" spans="1:13" s="11" customFormat="1" hidden="1" x14ac:dyDescent="0.15">
      <c r="A47" s="38">
        <v>156</v>
      </c>
      <c r="B47" s="11" t="s">
        <v>549</v>
      </c>
      <c r="C47" s="39">
        <v>2500</v>
      </c>
      <c r="D47" s="40">
        <v>24.46</v>
      </c>
      <c r="E47" s="123"/>
      <c r="F47" s="95"/>
      <c r="G47" s="43" t="s">
        <v>539</v>
      </c>
      <c r="H47" s="44"/>
      <c r="I47" s="53"/>
      <c r="J47" s="46"/>
      <c r="K47" s="86"/>
      <c r="L47" s="176"/>
      <c r="M47" s="120"/>
    </row>
    <row r="48" spans="1:13" s="9" customFormat="1" x14ac:dyDescent="0.15">
      <c r="A48" s="38"/>
      <c r="B48" s="11"/>
      <c r="C48" s="39"/>
      <c r="D48" s="40"/>
      <c r="E48" s="123"/>
      <c r="F48" s="95"/>
      <c r="G48" s="43"/>
      <c r="H48" s="44"/>
      <c r="I48" s="142"/>
      <c r="J48" s="86"/>
      <c r="K48" s="86"/>
      <c r="L48" s="176"/>
    </row>
    <row r="49" spans="1:12" s="9" customFormat="1" ht="14.25" thickBot="1" x14ac:dyDescent="0.2">
      <c r="A49" s="55" t="s">
        <v>33</v>
      </c>
      <c r="B49" s="321"/>
      <c r="C49" s="56"/>
      <c r="D49" s="57"/>
      <c r="E49" s="122">
        <f>SUM(E10:E43)</f>
        <v>37</v>
      </c>
      <c r="F49" s="159">
        <f>SUBTOTAL(109,F10:F43)</f>
        <v>2462.6599999999989</v>
      </c>
      <c r="G49" s="59"/>
      <c r="H49" s="60"/>
      <c r="I49" s="178"/>
      <c r="J49" s="179"/>
      <c r="K49" s="179">
        <f>SUM(K10:K48)</f>
        <v>7506</v>
      </c>
      <c r="L49" s="262">
        <f>SUM(L10:L48)</f>
        <v>348148.89999999997</v>
      </c>
    </row>
    <row r="50" spans="1:12" s="9" customFormat="1" x14ac:dyDescent="0.15">
      <c r="A50" s="62" t="s">
        <v>550</v>
      </c>
      <c r="B50" s="71"/>
      <c r="C50" s="333"/>
      <c r="D50" s="146"/>
      <c r="E50" s="334"/>
      <c r="F50" s="335"/>
      <c r="G50" s="318"/>
      <c r="H50" s="126"/>
      <c r="I50" s="268"/>
      <c r="J50" s="256"/>
      <c r="K50" s="256"/>
      <c r="L50" s="201"/>
    </row>
    <row r="51" spans="1:12" s="9" customFormat="1" ht="12.75" customHeight="1" x14ac:dyDescent="0.15">
      <c r="A51" s="38">
        <v>201</v>
      </c>
      <c r="B51" s="11" t="s">
        <v>129</v>
      </c>
      <c r="C51" s="39"/>
      <c r="D51" s="40">
        <v>30.81</v>
      </c>
      <c r="E51" s="123">
        <v>1</v>
      </c>
      <c r="F51" s="95">
        <f>SUM(D51*E51)</f>
        <v>30.81</v>
      </c>
      <c r="G51" s="43" t="s">
        <v>539</v>
      </c>
      <c r="H51" s="44"/>
      <c r="I51" s="142" t="s">
        <v>3</v>
      </c>
      <c r="J51" s="46" t="s">
        <v>11</v>
      </c>
      <c r="K51" s="86">
        <v>314</v>
      </c>
      <c r="L51" s="219">
        <f t="shared" ref="L51:L69" si="3">F51*K51</f>
        <v>9674.34</v>
      </c>
    </row>
    <row r="52" spans="1:12" s="9" customFormat="1" x14ac:dyDescent="0.15">
      <c r="A52" s="38">
        <v>202</v>
      </c>
      <c r="B52" s="11" t="s">
        <v>551</v>
      </c>
      <c r="C52" s="39"/>
      <c r="D52" s="40">
        <v>50.47</v>
      </c>
      <c r="E52" s="123">
        <v>1</v>
      </c>
      <c r="F52" s="95">
        <f>SUM(D52*E52)</f>
        <v>50.47</v>
      </c>
      <c r="G52" s="43" t="s">
        <v>552</v>
      </c>
      <c r="H52" s="44"/>
      <c r="I52" s="142" t="s">
        <v>3</v>
      </c>
      <c r="J52" s="46" t="s">
        <v>11</v>
      </c>
      <c r="K52" s="86">
        <v>314</v>
      </c>
      <c r="L52" s="219">
        <f t="shared" si="3"/>
        <v>15847.58</v>
      </c>
    </row>
    <row r="53" spans="1:12" s="9" customFormat="1" x14ac:dyDescent="0.15">
      <c r="A53" s="38">
        <v>203</v>
      </c>
      <c r="B53" s="11" t="s">
        <v>554</v>
      </c>
      <c r="C53" s="39"/>
      <c r="D53" s="40">
        <v>91.73</v>
      </c>
      <c r="E53" s="123">
        <v>1</v>
      </c>
      <c r="F53" s="95">
        <f>SUM(D53*E53)</f>
        <v>91.73</v>
      </c>
      <c r="G53" s="43" t="s">
        <v>552</v>
      </c>
      <c r="H53" s="44"/>
      <c r="I53" s="142" t="s">
        <v>3</v>
      </c>
      <c r="J53" s="46" t="s">
        <v>11</v>
      </c>
      <c r="K53" s="86">
        <v>314</v>
      </c>
      <c r="L53" s="219">
        <f t="shared" si="3"/>
        <v>28803.22</v>
      </c>
    </row>
    <row r="54" spans="1:12" s="9" customFormat="1" hidden="1" x14ac:dyDescent="0.15">
      <c r="A54" s="38"/>
      <c r="B54" s="11" t="s">
        <v>555</v>
      </c>
      <c r="C54" s="39"/>
      <c r="D54" s="541">
        <f>SUM(5.4*3.7+1.8*1.8)</f>
        <v>23.220000000000006</v>
      </c>
      <c r="E54" s="123"/>
      <c r="F54" s="95"/>
      <c r="G54" s="657"/>
      <c r="H54" s="39"/>
      <c r="I54" s="142"/>
      <c r="J54" s="86"/>
      <c r="K54" s="86"/>
      <c r="L54" s="219">
        <f t="shared" si="3"/>
        <v>0</v>
      </c>
    </row>
    <row r="55" spans="1:12" s="9" customFormat="1" hidden="1" x14ac:dyDescent="0.15">
      <c r="A55" s="38"/>
      <c r="B55" s="11" t="s">
        <v>556</v>
      </c>
      <c r="C55" s="44"/>
      <c r="D55" s="40">
        <f>SUM(1.8*3.8+2.9*4.2+2*0.8)</f>
        <v>20.62</v>
      </c>
      <c r="E55" s="123"/>
      <c r="F55" s="95"/>
      <c r="G55" s="43"/>
      <c r="H55" s="44"/>
      <c r="I55" s="142"/>
      <c r="J55" s="86"/>
      <c r="K55" s="86"/>
      <c r="L55" s="219">
        <f t="shared" si="3"/>
        <v>0</v>
      </c>
    </row>
    <row r="56" spans="1:12" s="9" customFormat="1" hidden="1" x14ac:dyDescent="0.15">
      <c r="A56" s="38"/>
      <c r="B56" s="11" t="s">
        <v>557</v>
      </c>
      <c r="C56" s="44"/>
      <c r="D56" s="40">
        <f>SUM(1.8*1.5)</f>
        <v>2.7</v>
      </c>
      <c r="E56" s="123"/>
      <c r="F56" s="95"/>
      <c r="G56" s="43"/>
      <c r="H56" s="44"/>
      <c r="I56" s="142"/>
      <c r="J56" s="86"/>
      <c r="K56" s="86"/>
      <c r="L56" s="219">
        <f t="shared" si="3"/>
        <v>0</v>
      </c>
    </row>
    <row r="57" spans="1:12" s="9" customFormat="1" hidden="1" x14ac:dyDescent="0.15">
      <c r="A57" s="38"/>
      <c r="B57" s="11" t="s">
        <v>558</v>
      </c>
      <c r="C57" s="44"/>
      <c r="D57" s="40">
        <f>SUM(3.4*0.6)</f>
        <v>2.04</v>
      </c>
      <c r="E57" s="123"/>
      <c r="F57" s="95"/>
      <c r="G57" s="43"/>
      <c r="H57" s="44"/>
      <c r="I57" s="142"/>
      <c r="J57" s="86"/>
      <c r="K57" s="86"/>
      <c r="L57" s="219">
        <f t="shared" si="3"/>
        <v>0</v>
      </c>
    </row>
    <row r="58" spans="1:12" s="9" customFormat="1" hidden="1" x14ac:dyDescent="0.15">
      <c r="A58" s="38"/>
      <c r="B58" s="11" t="s">
        <v>559</v>
      </c>
      <c r="C58" s="44"/>
      <c r="D58" s="40">
        <f>SUM(3.4*0.6)</f>
        <v>2.04</v>
      </c>
      <c r="E58" s="123"/>
      <c r="F58" s="95"/>
      <c r="G58" s="43"/>
      <c r="H58" s="44"/>
      <c r="I58" s="142"/>
      <c r="J58" s="86"/>
      <c r="K58" s="86"/>
      <c r="L58" s="219">
        <f t="shared" si="3"/>
        <v>0</v>
      </c>
    </row>
    <row r="59" spans="1:12" s="9" customFormat="1" hidden="1" x14ac:dyDescent="0.15">
      <c r="A59" s="38"/>
      <c r="B59" s="11" t="s">
        <v>560</v>
      </c>
      <c r="C59" s="44"/>
      <c r="D59" s="40">
        <f>SUM(1.8*2.4+3.2*4.8+1.5*6)</f>
        <v>28.68</v>
      </c>
      <c r="E59" s="123"/>
      <c r="F59" s="95"/>
      <c r="G59" s="43"/>
      <c r="H59" s="44"/>
      <c r="I59" s="142"/>
      <c r="J59" s="86"/>
      <c r="K59" s="86"/>
      <c r="L59" s="219">
        <f t="shared" si="3"/>
        <v>0</v>
      </c>
    </row>
    <row r="60" spans="1:12" s="9" customFormat="1" hidden="1" x14ac:dyDescent="0.15">
      <c r="A60" s="38"/>
      <c r="B60" s="11" t="s">
        <v>561</v>
      </c>
      <c r="C60" s="44"/>
      <c r="D60" s="40">
        <f>SUM(1.2*2.3)</f>
        <v>2.76</v>
      </c>
      <c r="E60" s="123"/>
      <c r="F60" s="95"/>
      <c r="G60" s="43"/>
      <c r="H60" s="44"/>
      <c r="I60" s="142"/>
      <c r="J60" s="86"/>
      <c r="K60" s="86"/>
      <c r="L60" s="219">
        <f t="shared" si="3"/>
        <v>0</v>
      </c>
    </row>
    <row r="61" spans="1:12" s="9" customFormat="1" hidden="1" x14ac:dyDescent="0.15">
      <c r="A61" s="38"/>
      <c r="B61" s="11" t="s">
        <v>562</v>
      </c>
      <c r="C61" s="44"/>
      <c r="D61" s="40">
        <f>SUM(5.4*3.8)</f>
        <v>20.52</v>
      </c>
      <c r="E61" s="123"/>
      <c r="F61" s="95"/>
      <c r="G61" s="43"/>
      <c r="H61" s="44"/>
      <c r="I61" s="142"/>
      <c r="J61" s="86"/>
      <c r="K61" s="86"/>
      <c r="L61" s="219">
        <f t="shared" si="3"/>
        <v>0</v>
      </c>
    </row>
    <row r="62" spans="1:12" s="9" customFormat="1" hidden="1" x14ac:dyDescent="0.15">
      <c r="A62" s="38"/>
      <c r="B62" s="11" t="s">
        <v>563</v>
      </c>
      <c r="C62" s="44"/>
      <c r="D62" s="120">
        <f>SUM(2.7*3.9+3*0.6)</f>
        <v>12.330000000000002</v>
      </c>
      <c r="E62" s="123"/>
      <c r="F62" s="95"/>
      <c r="G62" s="626"/>
      <c r="H62" s="96"/>
      <c r="I62" s="142"/>
      <c r="J62" s="86"/>
      <c r="K62" s="86"/>
      <c r="L62" s="219">
        <f t="shared" si="3"/>
        <v>0</v>
      </c>
    </row>
    <row r="63" spans="1:12" s="9" customFormat="1" x14ac:dyDescent="0.15">
      <c r="A63" s="38">
        <v>204</v>
      </c>
      <c r="B63" s="11" t="s">
        <v>564</v>
      </c>
      <c r="C63" s="39"/>
      <c r="D63" s="40">
        <v>4.42</v>
      </c>
      <c r="E63" s="123">
        <v>2</v>
      </c>
      <c r="F63" s="95">
        <f t="shared" ref="F63:F69" si="4">SUM(D63*E63)</f>
        <v>8.84</v>
      </c>
      <c r="G63" s="43" t="s">
        <v>552</v>
      </c>
      <c r="H63" s="44"/>
      <c r="I63" s="53" t="s">
        <v>12</v>
      </c>
      <c r="J63" s="46" t="s">
        <v>728</v>
      </c>
      <c r="K63" s="86">
        <v>993</v>
      </c>
      <c r="L63" s="219">
        <f t="shared" si="3"/>
        <v>8778.119999999999</v>
      </c>
    </row>
    <row r="64" spans="1:12" s="9" customFormat="1" x14ac:dyDescent="0.15">
      <c r="A64" s="38">
        <v>205</v>
      </c>
      <c r="B64" s="11" t="s">
        <v>565</v>
      </c>
      <c r="C64" s="39"/>
      <c r="D64" s="40">
        <v>12.11</v>
      </c>
      <c r="E64" s="123">
        <v>1</v>
      </c>
      <c r="F64" s="95">
        <f t="shared" si="4"/>
        <v>12.11</v>
      </c>
      <c r="G64" s="43" t="s">
        <v>566</v>
      </c>
      <c r="H64" s="44"/>
      <c r="I64" s="53" t="s">
        <v>13</v>
      </c>
      <c r="J64" s="46" t="s">
        <v>14</v>
      </c>
      <c r="K64" s="86">
        <v>836</v>
      </c>
      <c r="L64" s="219">
        <f t="shared" si="3"/>
        <v>10123.959999999999</v>
      </c>
    </row>
    <row r="65" spans="1:404" s="9" customFormat="1" x14ac:dyDescent="0.15">
      <c r="A65" s="38">
        <v>206</v>
      </c>
      <c r="B65" s="11" t="s">
        <v>567</v>
      </c>
      <c r="C65" s="39"/>
      <c r="D65" s="40">
        <v>11.25</v>
      </c>
      <c r="E65" s="123">
        <v>1</v>
      </c>
      <c r="F65" s="95">
        <f t="shared" si="4"/>
        <v>11.25</v>
      </c>
      <c r="G65" s="43" t="s">
        <v>566</v>
      </c>
      <c r="H65" s="44"/>
      <c r="I65" s="53" t="s">
        <v>13</v>
      </c>
      <c r="J65" s="46" t="s">
        <v>14</v>
      </c>
      <c r="K65" s="86">
        <v>836</v>
      </c>
      <c r="L65" s="219">
        <f t="shared" si="3"/>
        <v>9405</v>
      </c>
    </row>
    <row r="66" spans="1:404" s="9" customFormat="1" x14ac:dyDescent="0.15">
      <c r="A66" s="38">
        <v>207</v>
      </c>
      <c r="B66" s="11" t="s">
        <v>568</v>
      </c>
      <c r="C66" s="39"/>
      <c r="D66" s="40">
        <v>8.59</v>
      </c>
      <c r="E66" s="123">
        <v>1</v>
      </c>
      <c r="F66" s="95">
        <f t="shared" si="4"/>
        <v>8.59</v>
      </c>
      <c r="G66" s="43" t="s">
        <v>566</v>
      </c>
      <c r="H66" s="44"/>
      <c r="I66" s="53" t="s">
        <v>12</v>
      </c>
      <c r="J66" s="46" t="s">
        <v>728</v>
      </c>
      <c r="K66" s="86">
        <v>993</v>
      </c>
      <c r="L66" s="219">
        <f t="shared" si="3"/>
        <v>8529.869999999999</v>
      </c>
    </row>
    <row r="67" spans="1:404" s="9" customFormat="1" x14ac:dyDescent="0.15">
      <c r="A67" s="38">
        <v>208</v>
      </c>
      <c r="B67" s="11" t="s">
        <v>569</v>
      </c>
      <c r="C67" s="39"/>
      <c r="D67" s="40">
        <v>22.82</v>
      </c>
      <c r="E67" s="123">
        <v>1</v>
      </c>
      <c r="F67" s="95">
        <v>22.82</v>
      </c>
      <c r="G67" s="43" t="s">
        <v>238</v>
      </c>
      <c r="H67" s="44"/>
      <c r="I67" s="53" t="s">
        <v>12</v>
      </c>
      <c r="J67" s="46" t="s">
        <v>729</v>
      </c>
      <c r="K67" s="86">
        <v>993</v>
      </c>
      <c r="L67" s="219">
        <f t="shared" si="3"/>
        <v>22660.260000000002</v>
      </c>
    </row>
    <row r="68" spans="1:404" s="9" customFormat="1" x14ac:dyDescent="0.15">
      <c r="A68" s="38">
        <v>209</v>
      </c>
      <c r="B68" s="11" t="s">
        <v>570</v>
      </c>
      <c r="C68" s="39"/>
      <c r="D68" s="40">
        <v>21.86</v>
      </c>
      <c r="E68" s="123">
        <v>1</v>
      </c>
      <c r="F68" s="95">
        <f t="shared" si="4"/>
        <v>21.86</v>
      </c>
      <c r="G68" s="43" t="s">
        <v>566</v>
      </c>
      <c r="H68" s="44"/>
      <c r="I68" s="53" t="s">
        <v>12</v>
      </c>
      <c r="J68" s="46" t="s">
        <v>728</v>
      </c>
      <c r="K68" s="86">
        <v>993</v>
      </c>
      <c r="L68" s="219">
        <f t="shared" si="3"/>
        <v>21706.98</v>
      </c>
    </row>
    <row r="69" spans="1:404" s="9" customFormat="1" x14ac:dyDescent="0.15">
      <c r="A69" s="38">
        <v>210</v>
      </c>
      <c r="B69" s="11" t="s">
        <v>571</v>
      </c>
      <c r="C69" s="39">
        <v>2400</v>
      </c>
      <c r="D69" s="40">
        <v>14.22</v>
      </c>
      <c r="E69" s="123">
        <v>1</v>
      </c>
      <c r="F69" s="95">
        <f t="shared" si="4"/>
        <v>14.22</v>
      </c>
      <c r="G69" s="43" t="s">
        <v>566</v>
      </c>
      <c r="H69" s="44"/>
      <c r="I69" s="142" t="s">
        <v>3</v>
      </c>
      <c r="J69" s="46" t="s">
        <v>11</v>
      </c>
      <c r="K69" s="86">
        <v>314</v>
      </c>
      <c r="L69" s="219">
        <f t="shared" si="3"/>
        <v>4465.08</v>
      </c>
    </row>
    <row r="70" spans="1:404" s="9" customFormat="1" x14ac:dyDescent="0.15">
      <c r="A70" s="38"/>
      <c r="B70" s="11"/>
      <c r="C70" s="39"/>
      <c r="D70" s="40"/>
      <c r="E70" s="123"/>
      <c r="F70" s="95"/>
      <c r="G70" s="43"/>
      <c r="H70" s="44"/>
      <c r="I70" s="142"/>
      <c r="J70" s="86"/>
      <c r="K70" s="86"/>
      <c r="L70" s="176"/>
    </row>
    <row r="71" spans="1:404" s="9" customFormat="1" ht="14.25" thickBot="1" x14ac:dyDescent="0.2">
      <c r="A71" s="74" t="s">
        <v>33</v>
      </c>
      <c r="B71" s="104"/>
      <c r="C71" s="75"/>
      <c r="D71" s="76"/>
      <c r="E71" s="127">
        <f>SUBTOTAL(109,E51:E69)</f>
        <v>11</v>
      </c>
      <c r="F71" s="103">
        <f>SUBTOTAL(109,F51:F69)</f>
        <v>272.7</v>
      </c>
      <c r="G71" s="78"/>
      <c r="H71" s="79"/>
      <c r="I71" s="236"/>
      <c r="J71" s="207"/>
      <c r="K71" s="207">
        <f>SUM(K51:K70)</f>
        <v>6900</v>
      </c>
      <c r="L71" s="223">
        <f>SUM(L51:L70)</f>
        <v>139994.41</v>
      </c>
    </row>
    <row r="72" spans="1:404" s="9" customFormat="1" x14ac:dyDescent="0.15">
      <c r="A72" s="81" t="s">
        <v>572</v>
      </c>
      <c r="B72" s="36"/>
      <c r="C72" s="332"/>
      <c r="D72" s="144"/>
      <c r="E72" s="322"/>
      <c r="F72" s="88"/>
      <c r="G72" s="89"/>
      <c r="H72" s="323"/>
      <c r="I72" s="270"/>
      <c r="J72" s="166"/>
      <c r="K72" s="166"/>
      <c r="L72" s="171"/>
    </row>
    <row r="73" spans="1:404" s="9" customFormat="1" x14ac:dyDescent="0.15">
      <c r="A73" s="38">
        <v>301</v>
      </c>
      <c r="B73" s="11" t="s">
        <v>573</v>
      </c>
      <c r="C73" s="39">
        <v>2500</v>
      </c>
      <c r="D73" s="40">
        <v>48.01</v>
      </c>
      <c r="E73" s="123">
        <v>1</v>
      </c>
      <c r="F73" s="95">
        <f>SUM(D73*E73)</f>
        <v>48.01</v>
      </c>
      <c r="G73" s="43" t="s">
        <v>566</v>
      </c>
      <c r="H73" s="44"/>
      <c r="I73" s="53" t="s">
        <v>9</v>
      </c>
      <c r="J73" s="46" t="s">
        <v>7</v>
      </c>
      <c r="K73" s="86">
        <v>104</v>
      </c>
      <c r="L73" s="219">
        <f t="shared" ref="L73:L81" si="5">F73*K73</f>
        <v>4993.04</v>
      </c>
    </row>
    <row r="74" spans="1:404" s="9" customFormat="1" x14ac:dyDescent="0.15">
      <c r="A74" s="38">
        <v>302</v>
      </c>
      <c r="B74" s="11" t="s">
        <v>574</v>
      </c>
      <c r="C74" s="39"/>
      <c r="D74" s="40">
        <v>346.86</v>
      </c>
      <c r="E74" s="123">
        <v>1</v>
      </c>
      <c r="F74" s="95">
        <f>SUM(D74*E74)</f>
        <v>346.86</v>
      </c>
      <c r="G74" s="43" t="s">
        <v>566</v>
      </c>
      <c r="H74" s="44"/>
      <c r="I74" s="53" t="s">
        <v>3</v>
      </c>
      <c r="J74" s="46" t="s">
        <v>11</v>
      </c>
      <c r="K74" s="86">
        <v>314</v>
      </c>
      <c r="L74" s="219">
        <f t="shared" si="5"/>
        <v>108914.04000000001</v>
      </c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  <c r="IW74" s="8"/>
      <c r="IX74" s="8"/>
      <c r="IY74" s="8"/>
      <c r="IZ74" s="8"/>
      <c r="JA74" s="8"/>
      <c r="JB74" s="8"/>
      <c r="JC74" s="8"/>
      <c r="JD74" s="8"/>
      <c r="JE74" s="8"/>
      <c r="JF74" s="8"/>
      <c r="JG74" s="8"/>
      <c r="JH74" s="8"/>
      <c r="JI74" s="8"/>
      <c r="JJ74" s="8"/>
      <c r="JK74" s="8"/>
      <c r="JL74" s="8"/>
      <c r="JM74" s="8"/>
      <c r="JN74" s="8"/>
      <c r="JO74" s="8"/>
      <c r="JP74" s="8"/>
      <c r="JQ74" s="8"/>
      <c r="JR74" s="8"/>
      <c r="JS74" s="8"/>
      <c r="JT74" s="8"/>
      <c r="JU74" s="8"/>
      <c r="JV74" s="8"/>
      <c r="JW74" s="8"/>
      <c r="JX74" s="8"/>
      <c r="JY74" s="8"/>
      <c r="JZ74" s="8"/>
      <c r="KA74" s="8"/>
      <c r="KB74" s="8"/>
      <c r="KC74" s="8"/>
      <c r="KD74" s="8"/>
      <c r="KE74" s="8"/>
      <c r="KF74" s="8"/>
      <c r="KG74" s="8"/>
      <c r="KH74" s="8"/>
      <c r="KI74" s="8"/>
      <c r="KJ74" s="8"/>
      <c r="KK74" s="8"/>
      <c r="KL74" s="8"/>
      <c r="KM74" s="8"/>
      <c r="KN74" s="8"/>
      <c r="KO74" s="8"/>
      <c r="KP74" s="8"/>
      <c r="KQ74" s="8"/>
      <c r="KR74" s="8"/>
      <c r="KS74" s="8"/>
      <c r="KT74" s="8"/>
      <c r="KU74" s="8"/>
      <c r="KV74" s="8"/>
      <c r="KW74" s="8"/>
      <c r="KX74" s="8"/>
      <c r="KY74" s="8"/>
      <c r="KZ74" s="8"/>
      <c r="LA74" s="8"/>
      <c r="LB74" s="8"/>
      <c r="LC74" s="8"/>
      <c r="LD74" s="8"/>
      <c r="LE74" s="8"/>
      <c r="LF74" s="8"/>
      <c r="LG74" s="8"/>
      <c r="LH74" s="8"/>
      <c r="LI74" s="8"/>
      <c r="LJ74" s="8"/>
      <c r="LK74" s="8"/>
      <c r="LL74" s="8"/>
      <c r="LM74" s="8"/>
      <c r="LN74" s="8"/>
      <c r="LO74" s="8"/>
      <c r="LP74" s="8"/>
      <c r="LQ74" s="8"/>
      <c r="LR74" s="8"/>
      <c r="LS74" s="8"/>
      <c r="LT74" s="8"/>
      <c r="LU74" s="8"/>
      <c r="LV74" s="8"/>
      <c r="LW74" s="8"/>
      <c r="LX74" s="8"/>
      <c r="LY74" s="8"/>
      <c r="LZ74" s="8"/>
      <c r="MA74" s="8"/>
      <c r="MB74" s="8"/>
      <c r="MC74" s="8"/>
      <c r="MD74" s="8"/>
      <c r="ME74" s="8"/>
      <c r="MF74" s="8"/>
      <c r="MG74" s="8"/>
      <c r="MH74" s="8"/>
      <c r="MI74" s="8"/>
      <c r="MJ74" s="8"/>
      <c r="MK74" s="8"/>
      <c r="ML74" s="8"/>
      <c r="MM74" s="8"/>
      <c r="MN74" s="8"/>
      <c r="MO74" s="8"/>
      <c r="MP74" s="8"/>
      <c r="MQ74" s="8"/>
      <c r="MR74" s="8"/>
      <c r="MS74" s="8"/>
      <c r="MT74" s="8"/>
      <c r="MU74" s="8"/>
      <c r="MV74" s="8"/>
      <c r="MW74" s="8"/>
      <c r="MX74" s="8"/>
      <c r="MY74" s="8"/>
      <c r="MZ74" s="8"/>
      <c r="NA74" s="8"/>
      <c r="NB74" s="8"/>
      <c r="NC74" s="8"/>
      <c r="ND74" s="8"/>
      <c r="NE74" s="8"/>
      <c r="NF74" s="8"/>
      <c r="NG74" s="8"/>
      <c r="NH74" s="8"/>
      <c r="NI74" s="8"/>
      <c r="NJ74" s="8"/>
      <c r="NK74" s="8"/>
      <c r="NL74" s="8"/>
      <c r="NM74" s="8"/>
      <c r="NN74" s="8"/>
      <c r="NO74" s="8"/>
      <c r="NP74" s="8"/>
      <c r="NQ74" s="8"/>
      <c r="NR74" s="8"/>
      <c r="NS74" s="8"/>
      <c r="NT74" s="8"/>
      <c r="NU74" s="8"/>
      <c r="NV74" s="8"/>
      <c r="NW74" s="8"/>
      <c r="NX74" s="8"/>
      <c r="NY74" s="8"/>
      <c r="NZ74" s="8"/>
      <c r="OA74" s="8"/>
      <c r="OB74" s="8"/>
      <c r="OC74" s="8"/>
      <c r="OD74" s="8"/>
      <c r="OE74" s="8"/>
      <c r="OF74" s="8"/>
      <c r="OG74" s="8"/>
      <c r="OH74" s="8"/>
      <c r="OI74" s="8"/>
      <c r="OJ74" s="8"/>
      <c r="OK74" s="8"/>
      <c r="OL74" s="8"/>
      <c r="OM74" s="8"/>
      <c r="ON74" s="8"/>
    </row>
    <row r="75" spans="1:404" s="9" customFormat="1" x14ac:dyDescent="0.15">
      <c r="A75" s="38">
        <v>303</v>
      </c>
      <c r="B75" s="11" t="s">
        <v>575</v>
      </c>
      <c r="C75" s="39"/>
      <c r="D75" s="40">
        <v>2.31</v>
      </c>
      <c r="E75" s="828">
        <v>2</v>
      </c>
      <c r="F75" s="95">
        <f>SUM(D75*E75)</f>
        <v>4.62</v>
      </c>
      <c r="G75" s="43" t="s">
        <v>566</v>
      </c>
      <c r="H75" s="44"/>
      <c r="I75" s="53" t="s">
        <v>153</v>
      </c>
      <c r="J75" s="46" t="s">
        <v>1099</v>
      </c>
      <c r="K75" s="86">
        <v>836</v>
      </c>
      <c r="L75" s="219">
        <f t="shared" si="5"/>
        <v>3862.32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  <c r="IW75" s="8"/>
      <c r="IX75" s="8"/>
      <c r="IY75" s="8"/>
      <c r="IZ75" s="8"/>
      <c r="JA75" s="8"/>
      <c r="JB75" s="8"/>
      <c r="JC75" s="8"/>
      <c r="JD75" s="8"/>
      <c r="JE75" s="8"/>
      <c r="JF75" s="8"/>
      <c r="JG75" s="8"/>
      <c r="JH75" s="8"/>
      <c r="JI75" s="8"/>
      <c r="JJ75" s="8"/>
      <c r="JK75" s="8"/>
      <c r="JL75" s="8"/>
      <c r="JM75" s="8"/>
      <c r="JN75" s="8"/>
      <c r="JO75" s="8"/>
      <c r="JP75" s="8"/>
      <c r="JQ75" s="8"/>
      <c r="JR75" s="8"/>
      <c r="JS75" s="8"/>
      <c r="JT75" s="8"/>
      <c r="JU75" s="8"/>
      <c r="JV75" s="8"/>
      <c r="JW75" s="8"/>
      <c r="JX75" s="8"/>
      <c r="JY75" s="8"/>
      <c r="JZ75" s="8"/>
      <c r="KA75" s="8"/>
      <c r="KB75" s="8"/>
      <c r="KC75" s="8"/>
      <c r="KD75" s="8"/>
      <c r="KE75" s="8"/>
      <c r="KF75" s="8"/>
      <c r="KG75" s="8"/>
      <c r="KH75" s="8"/>
      <c r="KI75" s="8"/>
      <c r="KJ75" s="8"/>
      <c r="KK75" s="8"/>
      <c r="KL75" s="8"/>
      <c r="KM75" s="8"/>
      <c r="KN75" s="8"/>
      <c r="KO75" s="8"/>
      <c r="KP75" s="8"/>
      <c r="KQ75" s="8"/>
      <c r="KR75" s="8"/>
      <c r="KS75" s="8"/>
      <c r="KT75" s="8"/>
      <c r="KU75" s="8"/>
      <c r="KV75" s="8"/>
      <c r="KW75" s="8"/>
      <c r="KX75" s="8"/>
      <c r="KY75" s="8"/>
      <c r="KZ75" s="8"/>
      <c r="LA75" s="8"/>
      <c r="LB75" s="8"/>
      <c r="LC75" s="8"/>
      <c r="LD75" s="8"/>
      <c r="LE75" s="8"/>
      <c r="LF75" s="8"/>
      <c r="LG75" s="8"/>
      <c r="LH75" s="8"/>
      <c r="LI75" s="8"/>
      <c r="LJ75" s="8"/>
      <c r="LK75" s="8"/>
      <c r="LL75" s="8"/>
      <c r="LM75" s="8"/>
      <c r="LN75" s="8"/>
      <c r="LO75" s="8"/>
      <c r="LP75" s="8"/>
      <c r="LQ75" s="8"/>
      <c r="LR75" s="8"/>
      <c r="LS75" s="8"/>
      <c r="LT75" s="8"/>
      <c r="LU75" s="8"/>
      <c r="LV75" s="8"/>
      <c r="LW75" s="8"/>
      <c r="LX75" s="8"/>
      <c r="LY75" s="8"/>
      <c r="LZ75" s="8"/>
      <c r="MA75" s="8"/>
      <c r="MB75" s="8"/>
      <c r="MC75" s="8"/>
      <c r="MD75" s="8"/>
      <c r="ME75" s="8"/>
      <c r="MF75" s="8"/>
      <c r="MG75" s="8"/>
      <c r="MH75" s="8"/>
      <c r="MI75" s="8"/>
      <c r="MJ75" s="8"/>
      <c r="MK75" s="8"/>
      <c r="ML75" s="8"/>
      <c r="MM75" s="8"/>
      <c r="MN75" s="8"/>
      <c r="MO75" s="8"/>
      <c r="MP75" s="8"/>
      <c r="MQ75" s="8"/>
      <c r="MR75" s="8"/>
      <c r="MS75" s="8"/>
      <c r="MT75" s="8"/>
      <c r="MU75" s="8"/>
      <c r="MV75" s="8"/>
      <c r="MW75" s="8"/>
      <c r="MX75" s="8"/>
      <c r="MY75" s="8"/>
      <c r="MZ75" s="8"/>
      <c r="NA75" s="8"/>
      <c r="NB75" s="8"/>
      <c r="NC75" s="8"/>
      <c r="ND75" s="8"/>
      <c r="NE75" s="8"/>
      <c r="NF75" s="8"/>
      <c r="NG75" s="8"/>
      <c r="NH75" s="8"/>
      <c r="NI75" s="8"/>
      <c r="NJ75" s="8"/>
      <c r="NK75" s="8"/>
      <c r="NL75" s="8"/>
      <c r="NM75" s="8"/>
      <c r="NN75" s="8"/>
      <c r="NO75" s="8"/>
      <c r="NP75" s="8"/>
      <c r="NQ75" s="8"/>
      <c r="NR75" s="8"/>
      <c r="NS75" s="8"/>
      <c r="NT75" s="8"/>
      <c r="NU75" s="8"/>
      <c r="NV75" s="8"/>
      <c r="NW75" s="8"/>
      <c r="NX75" s="8"/>
      <c r="NY75" s="8"/>
      <c r="NZ75" s="8"/>
      <c r="OA75" s="8"/>
      <c r="OB75" s="8"/>
      <c r="OC75" s="8"/>
      <c r="OD75" s="8"/>
      <c r="OE75" s="8"/>
      <c r="OF75" s="8"/>
      <c r="OG75" s="8"/>
      <c r="OH75" s="8"/>
      <c r="OI75" s="8"/>
      <c r="OJ75" s="8"/>
      <c r="OK75" s="8"/>
      <c r="OL75" s="8"/>
      <c r="OM75" s="8"/>
      <c r="ON75" s="8"/>
    </row>
    <row r="76" spans="1:404" s="9" customFormat="1" x14ac:dyDescent="0.15">
      <c r="A76" s="38">
        <v>304</v>
      </c>
      <c r="B76" s="11" t="s">
        <v>568</v>
      </c>
      <c r="C76" s="39"/>
      <c r="D76" s="40">
        <v>5.72</v>
      </c>
      <c r="E76" s="828">
        <v>1</v>
      </c>
      <c r="F76" s="95">
        <f>SUM(D76*E76)</f>
        <v>5.72</v>
      </c>
      <c r="G76" s="43" t="s">
        <v>566</v>
      </c>
      <c r="H76" s="44"/>
      <c r="I76" s="53" t="s">
        <v>153</v>
      </c>
      <c r="J76" s="46" t="s">
        <v>1099</v>
      </c>
      <c r="K76" s="86">
        <v>836</v>
      </c>
      <c r="L76" s="219">
        <f t="shared" si="5"/>
        <v>4781.92</v>
      </c>
      <c r="M76" s="980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  <c r="IW76" s="8"/>
      <c r="IX76" s="8"/>
      <c r="IY76" s="8"/>
      <c r="IZ76" s="8"/>
      <c r="JA76" s="8"/>
      <c r="JB76" s="8"/>
      <c r="JC76" s="8"/>
      <c r="JD76" s="8"/>
      <c r="JE76" s="8"/>
      <c r="JF76" s="8"/>
      <c r="JG76" s="8"/>
      <c r="JH76" s="8"/>
      <c r="JI76" s="8"/>
      <c r="JJ76" s="8"/>
      <c r="JK76" s="8"/>
      <c r="JL76" s="8"/>
      <c r="JM76" s="8"/>
      <c r="JN76" s="8"/>
      <c r="JO76" s="8"/>
      <c r="JP76" s="8"/>
      <c r="JQ76" s="8"/>
      <c r="JR76" s="8"/>
      <c r="JS76" s="8"/>
      <c r="JT76" s="8"/>
      <c r="JU76" s="8"/>
      <c r="JV76" s="8"/>
      <c r="JW76" s="8"/>
      <c r="JX76" s="8"/>
      <c r="JY76" s="8"/>
      <c r="JZ76" s="8"/>
      <c r="KA76" s="8"/>
      <c r="KB76" s="8"/>
      <c r="KC76" s="8"/>
      <c r="KD76" s="8"/>
      <c r="KE76" s="8"/>
      <c r="KF76" s="8"/>
      <c r="KG76" s="8"/>
      <c r="KH76" s="8"/>
      <c r="KI76" s="8"/>
      <c r="KJ76" s="8"/>
      <c r="KK76" s="8"/>
      <c r="KL76" s="8"/>
      <c r="KM76" s="8"/>
      <c r="KN76" s="8"/>
      <c r="KO76" s="8"/>
      <c r="KP76" s="8"/>
      <c r="KQ76" s="8"/>
      <c r="KR76" s="8"/>
      <c r="KS76" s="8"/>
      <c r="KT76" s="8"/>
      <c r="KU76" s="8"/>
      <c r="KV76" s="8"/>
      <c r="KW76" s="8"/>
      <c r="KX76" s="8"/>
      <c r="KY76" s="8"/>
      <c r="KZ76" s="8"/>
      <c r="LA76" s="8"/>
      <c r="LB76" s="8"/>
      <c r="LC76" s="8"/>
      <c r="LD76" s="8"/>
      <c r="LE76" s="8"/>
      <c r="LF76" s="8"/>
      <c r="LG76" s="8"/>
      <c r="LH76" s="8"/>
      <c r="LI76" s="8"/>
      <c r="LJ76" s="8"/>
      <c r="LK76" s="8"/>
      <c r="LL76" s="8"/>
      <c r="LM76" s="8"/>
      <c r="LN76" s="8"/>
      <c r="LO76" s="8"/>
      <c r="LP76" s="8"/>
      <c r="LQ76" s="8"/>
      <c r="LR76" s="8"/>
      <c r="LS76" s="8"/>
      <c r="LT76" s="8"/>
      <c r="LU76" s="8"/>
      <c r="LV76" s="8"/>
      <c r="LW76" s="8"/>
      <c r="LX76" s="8"/>
      <c r="LY76" s="8"/>
      <c r="LZ76" s="8"/>
      <c r="MA76" s="8"/>
      <c r="MB76" s="8"/>
      <c r="MC76" s="8"/>
      <c r="MD76" s="8"/>
      <c r="ME76" s="8"/>
      <c r="MF76" s="8"/>
      <c r="MG76" s="8"/>
      <c r="MH76" s="8"/>
      <c r="MI76" s="8"/>
      <c r="MJ76" s="8"/>
      <c r="MK76" s="8"/>
      <c r="ML76" s="8"/>
      <c r="MM76" s="8"/>
      <c r="MN76" s="8"/>
      <c r="MO76" s="8"/>
      <c r="MP76" s="8"/>
      <c r="MQ76" s="8"/>
      <c r="MR76" s="8"/>
      <c r="MS76" s="8"/>
      <c r="MT76" s="8"/>
      <c r="MU76" s="8"/>
      <c r="MV76" s="8"/>
      <c r="MW76" s="8"/>
      <c r="MX76" s="8"/>
      <c r="MY76" s="8"/>
      <c r="MZ76" s="8"/>
      <c r="NA76" s="8"/>
      <c r="NB76" s="8"/>
      <c r="NC76" s="8"/>
      <c r="ND76" s="8"/>
      <c r="NE76" s="8"/>
      <c r="NF76" s="8"/>
      <c r="NG76" s="8"/>
      <c r="NH76" s="8"/>
      <c r="NI76" s="8"/>
      <c r="NJ76" s="8"/>
      <c r="NK76" s="8"/>
      <c r="NL76" s="8"/>
      <c r="NM76" s="8"/>
      <c r="NN76" s="8"/>
      <c r="NO76" s="8"/>
      <c r="NP76" s="8"/>
      <c r="NQ76" s="8"/>
      <c r="NR76" s="8"/>
      <c r="NS76" s="8"/>
      <c r="NT76" s="8"/>
      <c r="NU76" s="8"/>
      <c r="NV76" s="8"/>
      <c r="NW76" s="8"/>
      <c r="NX76" s="8"/>
      <c r="NY76" s="8"/>
      <c r="NZ76" s="8"/>
      <c r="OA76" s="8"/>
      <c r="OB76" s="8"/>
      <c r="OC76" s="8"/>
      <c r="OD76" s="8"/>
      <c r="OE76" s="8"/>
      <c r="OF76" s="8"/>
      <c r="OG76" s="8"/>
      <c r="OH76" s="8"/>
      <c r="OI76" s="8"/>
      <c r="OJ76" s="8"/>
      <c r="OK76" s="8"/>
      <c r="OL76" s="8"/>
      <c r="OM76" s="8"/>
      <c r="ON76" s="8"/>
    </row>
    <row r="77" spans="1:404" s="9" customFormat="1" hidden="1" x14ac:dyDescent="0.15">
      <c r="A77" s="38">
        <v>305</v>
      </c>
      <c r="B77" s="11" t="s">
        <v>313</v>
      </c>
      <c r="C77" s="39"/>
      <c r="D77" s="40">
        <v>81.760000000000005</v>
      </c>
      <c r="E77" s="123"/>
      <c r="F77" s="95"/>
      <c r="G77" s="43"/>
      <c r="H77" s="44"/>
      <c r="I77" s="142"/>
      <c r="J77" s="86"/>
      <c r="K77" s="86"/>
      <c r="L77" s="219">
        <f t="shared" si="5"/>
        <v>0</v>
      </c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  <c r="IW77" s="8"/>
      <c r="IX77" s="8"/>
      <c r="IY77" s="8"/>
      <c r="IZ77" s="8"/>
      <c r="JA77" s="8"/>
      <c r="JB77" s="8"/>
      <c r="JC77" s="8"/>
      <c r="JD77" s="8"/>
      <c r="JE77" s="8"/>
      <c r="JF77" s="8"/>
      <c r="JG77" s="8"/>
      <c r="JH77" s="8"/>
      <c r="JI77" s="8"/>
      <c r="JJ77" s="8"/>
      <c r="JK77" s="8"/>
      <c r="JL77" s="8"/>
      <c r="JM77" s="8"/>
      <c r="JN77" s="8"/>
      <c r="JO77" s="8"/>
      <c r="JP77" s="8"/>
      <c r="JQ77" s="8"/>
      <c r="JR77" s="8"/>
      <c r="JS77" s="8"/>
      <c r="JT77" s="8"/>
      <c r="JU77" s="8"/>
      <c r="JV77" s="8"/>
      <c r="JW77" s="8"/>
      <c r="JX77" s="8"/>
      <c r="JY77" s="8"/>
      <c r="JZ77" s="8"/>
      <c r="KA77" s="8"/>
      <c r="KB77" s="8"/>
      <c r="KC77" s="8"/>
      <c r="KD77" s="8"/>
      <c r="KE77" s="8"/>
      <c r="KF77" s="8"/>
      <c r="KG77" s="8"/>
      <c r="KH77" s="8"/>
      <c r="KI77" s="8"/>
      <c r="KJ77" s="8"/>
      <c r="KK77" s="8"/>
      <c r="KL77" s="8"/>
      <c r="KM77" s="8"/>
      <c r="KN77" s="8"/>
      <c r="KO77" s="8"/>
      <c r="KP77" s="8"/>
      <c r="KQ77" s="8"/>
      <c r="KR77" s="8"/>
      <c r="KS77" s="8"/>
      <c r="KT77" s="8"/>
      <c r="KU77" s="8"/>
      <c r="KV77" s="8"/>
      <c r="KW77" s="8"/>
      <c r="KX77" s="8"/>
      <c r="KY77" s="8"/>
      <c r="KZ77" s="8"/>
      <c r="LA77" s="8"/>
      <c r="LB77" s="8"/>
      <c r="LC77" s="8"/>
      <c r="LD77" s="8"/>
      <c r="LE77" s="8"/>
      <c r="LF77" s="8"/>
      <c r="LG77" s="8"/>
      <c r="LH77" s="8"/>
      <c r="LI77" s="8"/>
      <c r="LJ77" s="8"/>
      <c r="LK77" s="8"/>
      <c r="LL77" s="8"/>
      <c r="LM77" s="8"/>
      <c r="LN77" s="8"/>
      <c r="LO77" s="8"/>
      <c r="LP77" s="8"/>
      <c r="LQ77" s="8"/>
      <c r="LR77" s="8"/>
      <c r="LS77" s="8"/>
      <c r="LT77" s="8"/>
      <c r="LU77" s="8"/>
      <c r="LV77" s="8"/>
      <c r="LW77" s="8"/>
      <c r="LX77" s="8"/>
      <c r="LY77" s="8"/>
      <c r="LZ77" s="8"/>
      <c r="MA77" s="8"/>
      <c r="MB77" s="8"/>
      <c r="MC77" s="8"/>
      <c r="MD77" s="8"/>
      <c r="ME77" s="8"/>
      <c r="MF77" s="8"/>
      <c r="MG77" s="8"/>
      <c r="MH77" s="8"/>
      <c r="MI77" s="8"/>
      <c r="MJ77" s="8"/>
      <c r="MK77" s="8"/>
      <c r="ML77" s="8"/>
      <c r="MM77" s="8"/>
      <c r="MN77" s="8"/>
      <c r="MO77" s="8"/>
      <c r="MP77" s="8"/>
      <c r="MQ77" s="8"/>
      <c r="MR77" s="8"/>
      <c r="MS77" s="8"/>
      <c r="MT77" s="8"/>
      <c r="MU77" s="8"/>
      <c r="MV77" s="8"/>
      <c r="MW77" s="8"/>
      <c r="MX77" s="8"/>
      <c r="MY77" s="8"/>
      <c r="MZ77" s="8"/>
      <c r="NA77" s="8"/>
      <c r="NB77" s="8"/>
      <c r="NC77" s="8"/>
      <c r="ND77" s="8"/>
      <c r="NE77" s="8"/>
      <c r="NF77" s="8"/>
      <c r="NG77" s="8"/>
      <c r="NH77" s="8"/>
      <c r="NI77" s="8"/>
      <c r="NJ77" s="8"/>
      <c r="NK77" s="8"/>
      <c r="NL77" s="8"/>
      <c r="NM77" s="8"/>
      <c r="NN77" s="8"/>
      <c r="NO77" s="8"/>
      <c r="NP77" s="8"/>
      <c r="NQ77" s="8"/>
      <c r="NR77" s="8"/>
      <c r="NS77" s="8"/>
      <c r="NT77" s="8"/>
      <c r="NU77" s="8"/>
      <c r="NV77" s="8"/>
      <c r="NW77" s="8"/>
      <c r="NX77" s="8"/>
      <c r="NY77" s="8"/>
      <c r="NZ77" s="8"/>
      <c r="OA77" s="8"/>
      <c r="OB77" s="8"/>
      <c r="OC77" s="8"/>
      <c r="OD77" s="8"/>
      <c r="OE77" s="8"/>
      <c r="OF77" s="8"/>
      <c r="OG77" s="8"/>
      <c r="OH77" s="8"/>
      <c r="OI77" s="8"/>
      <c r="OJ77" s="8"/>
      <c r="OK77" s="8"/>
      <c r="OL77" s="8"/>
      <c r="OM77" s="8"/>
      <c r="ON77" s="8"/>
    </row>
    <row r="78" spans="1:404" s="9" customFormat="1" hidden="1" x14ac:dyDescent="0.15">
      <c r="A78" s="38"/>
      <c r="B78" s="11" t="s">
        <v>576</v>
      </c>
      <c r="C78" s="39"/>
      <c r="D78" s="40">
        <f>SUM(2.6*1.3)</f>
        <v>3.3800000000000003</v>
      </c>
      <c r="E78" s="123"/>
      <c r="F78" s="95"/>
      <c r="G78" s="43"/>
      <c r="H78" s="44"/>
      <c r="I78" s="142"/>
      <c r="J78" s="86"/>
      <c r="K78" s="86"/>
      <c r="L78" s="219">
        <f t="shared" si="5"/>
        <v>0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  <c r="IW78" s="8"/>
      <c r="IX78" s="8"/>
      <c r="IY78" s="8"/>
      <c r="IZ78" s="8"/>
      <c r="JA78" s="8"/>
      <c r="JB78" s="8"/>
      <c r="JC78" s="8"/>
      <c r="JD78" s="8"/>
      <c r="JE78" s="8"/>
      <c r="JF78" s="8"/>
      <c r="JG78" s="8"/>
      <c r="JH78" s="8"/>
      <c r="JI78" s="8"/>
      <c r="JJ78" s="8"/>
      <c r="JK78" s="8"/>
      <c r="JL78" s="8"/>
      <c r="JM78" s="8"/>
      <c r="JN78" s="8"/>
      <c r="JO78" s="8"/>
      <c r="JP78" s="8"/>
      <c r="JQ78" s="8"/>
      <c r="JR78" s="8"/>
      <c r="JS78" s="8"/>
      <c r="JT78" s="8"/>
      <c r="JU78" s="8"/>
      <c r="JV78" s="8"/>
      <c r="JW78" s="8"/>
      <c r="JX78" s="8"/>
      <c r="JY78" s="8"/>
      <c r="JZ78" s="8"/>
      <c r="KA78" s="8"/>
      <c r="KB78" s="8"/>
      <c r="KC78" s="8"/>
      <c r="KD78" s="8"/>
      <c r="KE78" s="8"/>
      <c r="KF78" s="8"/>
      <c r="KG78" s="8"/>
      <c r="KH78" s="8"/>
      <c r="KI78" s="8"/>
      <c r="KJ78" s="8"/>
      <c r="KK78" s="8"/>
      <c r="KL78" s="8"/>
      <c r="KM78" s="8"/>
      <c r="KN78" s="8"/>
      <c r="KO78" s="8"/>
      <c r="KP78" s="8"/>
      <c r="KQ78" s="8"/>
      <c r="KR78" s="8"/>
      <c r="KS78" s="8"/>
      <c r="KT78" s="8"/>
      <c r="KU78" s="8"/>
      <c r="KV78" s="8"/>
      <c r="KW78" s="8"/>
      <c r="KX78" s="8"/>
      <c r="KY78" s="8"/>
      <c r="KZ78" s="8"/>
      <c r="LA78" s="8"/>
      <c r="LB78" s="8"/>
      <c r="LC78" s="8"/>
      <c r="LD78" s="8"/>
      <c r="LE78" s="8"/>
      <c r="LF78" s="8"/>
      <c r="LG78" s="8"/>
      <c r="LH78" s="8"/>
      <c r="LI78" s="8"/>
      <c r="LJ78" s="8"/>
      <c r="LK78" s="8"/>
      <c r="LL78" s="8"/>
      <c r="LM78" s="8"/>
      <c r="LN78" s="8"/>
      <c r="LO78" s="8"/>
      <c r="LP78" s="8"/>
      <c r="LQ78" s="8"/>
      <c r="LR78" s="8"/>
      <c r="LS78" s="8"/>
      <c r="LT78" s="8"/>
      <c r="LU78" s="8"/>
      <c r="LV78" s="8"/>
      <c r="LW78" s="8"/>
      <c r="LX78" s="8"/>
      <c r="LY78" s="8"/>
      <c r="LZ78" s="8"/>
      <c r="MA78" s="8"/>
      <c r="MB78" s="8"/>
      <c r="MC78" s="8"/>
      <c r="MD78" s="8"/>
      <c r="ME78" s="8"/>
      <c r="MF78" s="8"/>
      <c r="MG78" s="8"/>
      <c r="MH78" s="8"/>
      <c r="MI78" s="8"/>
      <c r="MJ78" s="8"/>
      <c r="MK78" s="8"/>
      <c r="ML78" s="8"/>
      <c r="MM78" s="8"/>
      <c r="MN78" s="8"/>
      <c r="MO78" s="8"/>
      <c r="MP78" s="8"/>
      <c r="MQ78" s="8"/>
      <c r="MR78" s="8"/>
      <c r="MS78" s="8"/>
      <c r="MT78" s="8"/>
      <c r="MU78" s="8"/>
      <c r="MV78" s="8"/>
      <c r="MW78" s="8"/>
      <c r="MX78" s="8"/>
      <c r="MY78" s="8"/>
      <c r="MZ78" s="8"/>
      <c r="NA78" s="8"/>
      <c r="NB78" s="8"/>
      <c r="NC78" s="8"/>
      <c r="ND78" s="8"/>
      <c r="NE78" s="8"/>
      <c r="NF78" s="8"/>
      <c r="NG78" s="8"/>
      <c r="NH78" s="8"/>
      <c r="NI78" s="8"/>
      <c r="NJ78" s="8"/>
      <c r="NK78" s="8"/>
      <c r="NL78" s="8"/>
      <c r="NM78" s="8"/>
      <c r="NN78" s="8"/>
      <c r="NO78" s="8"/>
      <c r="NP78" s="8"/>
      <c r="NQ78" s="8"/>
      <c r="NR78" s="8"/>
      <c r="NS78" s="8"/>
      <c r="NT78" s="8"/>
      <c r="NU78" s="8"/>
      <c r="NV78" s="8"/>
      <c r="NW78" s="8"/>
      <c r="NX78" s="8"/>
      <c r="NY78" s="8"/>
      <c r="NZ78" s="8"/>
      <c r="OA78" s="8"/>
      <c r="OB78" s="8"/>
      <c r="OC78" s="8"/>
      <c r="OD78" s="8"/>
      <c r="OE78" s="8"/>
      <c r="OF78" s="8"/>
      <c r="OG78" s="8"/>
      <c r="OH78" s="8"/>
      <c r="OI78" s="8"/>
      <c r="OJ78" s="8"/>
      <c r="OK78" s="8"/>
      <c r="OL78" s="8"/>
      <c r="OM78" s="8"/>
      <c r="ON78" s="8"/>
    </row>
    <row r="79" spans="1:404" s="11" customFormat="1" x14ac:dyDescent="0.15">
      <c r="A79" s="38">
        <v>306</v>
      </c>
      <c r="B79" s="11" t="s">
        <v>577</v>
      </c>
      <c r="C79" s="39">
        <v>2500</v>
      </c>
      <c r="D79" s="40">
        <v>12.05</v>
      </c>
      <c r="E79" s="123">
        <v>1</v>
      </c>
      <c r="F79" s="95">
        <f>SUM(D79*E79)</f>
        <v>12.05</v>
      </c>
      <c r="G79" s="43" t="s">
        <v>566</v>
      </c>
      <c r="H79" s="44"/>
      <c r="I79" s="53" t="s">
        <v>9</v>
      </c>
      <c r="J79" s="46" t="s">
        <v>7</v>
      </c>
      <c r="K79" s="86">
        <v>104</v>
      </c>
      <c r="L79" s="219">
        <f t="shared" si="5"/>
        <v>1253.2</v>
      </c>
      <c r="M79" s="980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  <c r="IW79" s="8"/>
      <c r="IX79" s="8"/>
      <c r="IY79" s="8"/>
      <c r="IZ79" s="8"/>
      <c r="JA79" s="8"/>
      <c r="JB79" s="8"/>
      <c r="JC79" s="8"/>
      <c r="JD79" s="8"/>
      <c r="JE79" s="8"/>
      <c r="JF79" s="8"/>
      <c r="JG79" s="8"/>
      <c r="JH79" s="8"/>
      <c r="JI79" s="8"/>
      <c r="JJ79" s="8"/>
      <c r="JK79" s="8"/>
      <c r="JL79" s="8"/>
      <c r="JM79" s="8"/>
      <c r="JN79" s="8"/>
      <c r="JO79" s="8"/>
      <c r="JP79" s="8"/>
      <c r="JQ79" s="8"/>
      <c r="JR79" s="8"/>
      <c r="JS79" s="8"/>
      <c r="JT79" s="8"/>
      <c r="JU79" s="8"/>
      <c r="JV79" s="8"/>
      <c r="JW79" s="8"/>
      <c r="JX79" s="8"/>
      <c r="JY79" s="8"/>
      <c r="JZ79" s="8"/>
      <c r="KA79" s="8"/>
      <c r="KB79" s="8"/>
      <c r="KC79" s="8"/>
      <c r="KD79" s="8"/>
      <c r="KE79" s="8"/>
      <c r="KF79" s="8"/>
      <c r="KG79" s="8"/>
      <c r="KH79" s="8"/>
      <c r="KI79" s="8"/>
      <c r="KJ79" s="8"/>
      <c r="KK79" s="8"/>
      <c r="KL79" s="8"/>
      <c r="KM79" s="8"/>
      <c r="KN79" s="8"/>
      <c r="KO79" s="8"/>
      <c r="KP79" s="8"/>
      <c r="KQ79" s="8"/>
      <c r="KR79" s="8"/>
      <c r="KS79" s="8"/>
      <c r="KT79" s="8"/>
      <c r="KU79" s="8"/>
      <c r="KV79" s="8"/>
      <c r="KW79" s="8"/>
      <c r="KX79" s="8"/>
      <c r="KY79" s="8"/>
      <c r="KZ79" s="8"/>
      <c r="LA79" s="8"/>
      <c r="LB79" s="8"/>
      <c r="LC79" s="8"/>
      <c r="LD79" s="8"/>
      <c r="LE79" s="8"/>
      <c r="LF79" s="8"/>
      <c r="LG79" s="8"/>
      <c r="LH79" s="8"/>
      <c r="LI79" s="8"/>
      <c r="LJ79" s="8"/>
      <c r="LK79" s="8"/>
      <c r="LL79" s="8"/>
      <c r="LM79" s="8"/>
      <c r="LN79" s="8"/>
      <c r="LO79" s="8"/>
      <c r="LP79" s="8"/>
      <c r="LQ79" s="8"/>
      <c r="LR79" s="8"/>
      <c r="LS79" s="8"/>
      <c r="LT79" s="8"/>
      <c r="LU79" s="8"/>
      <c r="LV79" s="8"/>
      <c r="LW79" s="8"/>
      <c r="LX79" s="8"/>
      <c r="LY79" s="8"/>
      <c r="LZ79" s="8"/>
      <c r="MA79" s="8"/>
      <c r="MB79" s="8"/>
      <c r="MC79" s="8"/>
      <c r="MD79" s="8"/>
      <c r="ME79" s="8"/>
      <c r="MF79" s="8"/>
      <c r="MG79" s="8"/>
      <c r="MH79" s="8"/>
      <c r="MI79" s="8"/>
      <c r="MJ79" s="8"/>
      <c r="MK79" s="8"/>
      <c r="ML79" s="8"/>
      <c r="MM79" s="8"/>
      <c r="MN79" s="8"/>
      <c r="MO79" s="8"/>
      <c r="MP79" s="8"/>
      <c r="MQ79" s="8"/>
      <c r="MR79" s="8"/>
      <c r="MS79" s="8"/>
      <c r="MT79" s="8"/>
      <c r="MU79" s="8"/>
      <c r="MV79" s="8"/>
      <c r="MW79" s="8"/>
      <c r="MX79" s="8"/>
      <c r="MY79" s="8"/>
      <c r="MZ79" s="8"/>
      <c r="NA79" s="8"/>
      <c r="NB79" s="8"/>
      <c r="NC79" s="8"/>
      <c r="ND79" s="8"/>
      <c r="NE79" s="8"/>
      <c r="NF79" s="8"/>
      <c r="NG79" s="8"/>
      <c r="NH79" s="8"/>
      <c r="NI79" s="8"/>
      <c r="NJ79" s="8"/>
      <c r="NK79" s="8"/>
      <c r="NL79" s="8"/>
      <c r="NM79" s="8"/>
      <c r="NN79" s="8"/>
      <c r="NO79" s="8"/>
      <c r="NP79" s="8"/>
      <c r="NQ79" s="8"/>
      <c r="NR79" s="8"/>
      <c r="NS79" s="8"/>
      <c r="NT79" s="8"/>
      <c r="NU79" s="8"/>
      <c r="NV79" s="8"/>
      <c r="NW79" s="8"/>
      <c r="NX79" s="8"/>
      <c r="NY79" s="8"/>
      <c r="NZ79" s="8"/>
      <c r="OA79" s="8"/>
      <c r="OB79" s="8"/>
      <c r="OC79" s="8"/>
      <c r="OD79" s="8"/>
      <c r="OE79" s="8"/>
      <c r="OF79" s="8"/>
      <c r="OG79" s="8"/>
      <c r="OH79" s="8"/>
      <c r="OI79" s="8"/>
      <c r="OJ79" s="8"/>
      <c r="OK79" s="8"/>
      <c r="OL79" s="8"/>
      <c r="OM79" s="8"/>
      <c r="ON79" s="8"/>
    </row>
    <row r="80" spans="1:404" s="9" customFormat="1" x14ac:dyDescent="0.15">
      <c r="A80" s="119">
        <v>307</v>
      </c>
      <c r="B80" s="11" t="s">
        <v>573</v>
      </c>
      <c r="C80" s="39">
        <v>2500</v>
      </c>
      <c r="D80" s="120">
        <v>19.329999999999998</v>
      </c>
      <c r="E80" s="123">
        <v>1</v>
      </c>
      <c r="F80" s="95">
        <f>SUM(D80*E80)</f>
        <v>19.329999999999998</v>
      </c>
      <c r="G80" s="43" t="s">
        <v>566</v>
      </c>
      <c r="H80" s="96"/>
      <c r="I80" s="53" t="s">
        <v>9</v>
      </c>
      <c r="J80" s="46" t="s">
        <v>7</v>
      </c>
      <c r="K80" s="86">
        <v>104</v>
      </c>
      <c r="L80" s="219">
        <f t="shared" si="5"/>
        <v>2010.3199999999997</v>
      </c>
      <c r="M80" s="980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  <c r="IW80" s="8"/>
      <c r="IX80" s="8"/>
      <c r="IY80" s="8"/>
      <c r="IZ80" s="8"/>
      <c r="JA80" s="8"/>
      <c r="JB80" s="8"/>
      <c r="JC80" s="8"/>
      <c r="JD80" s="8"/>
      <c r="JE80" s="8"/>
      <c r="JF80" s="8"/>
      <c r="JG80" s="8"/>
      <c r="JH80" s="8"/>
      <c r="JI80" s="8"/>
      <c r="JJ80" s="8"/>
      <c r="JK80" s="8"/>
      <c r="JL80" s="8"/>
      <c r="JM80" s="8"/>
      <c r="JN80" s="8"/>
      <c r="JO80" s="8"/>
      <c r="JP80" s="8"/>
      <c r="JQ80" s="8"/>
      <c r="JR80" s="8"/>
      <c r="JS80" s="8"/>
      <c r="JT80" s="8"/>
      <c r="JU80" s="8"/>
      <c r="JV80" s="8"/>
      <c r="JW80" s="8"/>
      <c r="JX80" s="8"/>
      <c r="JY80" s="8"/>
      <c r="JZ80" s="8"/>
      <c r="KA80" s="8"/>
      <c r="KB80" s="8"/>
      <c r="KC80" s="8"/>
      <c r="KD80" s="8"/>
      <c r="KE80" s="8"/>
      <c r="KF80" s="8"/>
      <c r="KG80" s="8"/>
      <c r="KH80" s="8"/>
      <c r="KI80" s="8"/>
      <c r="KJ80" s="8"/>
      <c r="KK80" s="8"/>
      <c r="KL80" s="8"/>
      <c r="KM80" s="8"/>
      <c r="KN80" s="8"/>
      <c r="KO80" s="8"/>
      <c r="KP80" s="8"/>
      <c r="KQ80" s="8"/>
      <c r="KR80" s="8"/>
      <c r="KS80" s="8"/>
      <c r="KT80" s="8"/>
      <c r="KU80" s="8"/>
      <c r="KV80" s="8"/>
      <c r="KW80" s="8"/>
      <c r="KX80" s="8"/>
      <c r="KY80" s="8"/>
      <c r="KZ80" s="8"/>
      <c r="LA80" s="8"/>
      <c r="LB80" s="8"/>
      <c r="LC80" s="8"/>
      <c r="LD80" s="8"/>
      <c r="LE80" s="8"/>
      <c r="LF80" s="8"/>
      <c r="LG80" s="8"/>
      <c r="LH80" s="8"/>
      <c r="LI80" s="8"/>
      <c r="LJ80" s="8"/>
      <c r="LK80" s="8"/>
      <c r="LL80" s="8"/>
      <c r="LM80" s="8"/>
      <c r="LN80" s="8"/>
      <c r="LO80" s="8"/>
      <c r="LP80" s="8"/>
      <c r="LQ80" s="8"/>
      <c r="LR80" s="8"/>
      <c r="LS80" s="8"/>
      <c r="LT80" s="8"/>
      <c r="LU80" s="8"/>
      <c r="LV80" s="8"/>
      <c r="LW80" s="8"/>
      <c r="LX80" s="8"/>
      <c r="LY80" s="8"/>
      <c r="LZ80" s="8"/>
      <c r="MA80" s="8"/>
      <c r="MB80" s="8"/>
      <c r="MC80" s="8"/>
      <c r="MD80" s="8"/>
      <c r="ME80" s="8"/>
      <c r="MF80" s="8"/>
      <c r="MG80" s="8"/>
      <c r="MH80" s="8"/>
      <c r="MI80" s="8"/>
      <c r="MJ80" s="8"/>
      <c r="MK80" s="8"/>
      <c r="ML80" s="8"/>
      <c r="MM80" s="8"/>
      <c r="MN80" s="8"/>
      <c r="MO80" s="8"/>
      <c r="MP80" s="8"/>
      <c r="MQ80" s="8"/>
      <c r="MR80" s="8"/>
      <c r="MS80" s="8"/>
      <c r="MT80" s="8"/>
      <c r="MU80" s="8"/>
      <c r="MV80" s="8"/>
      <c r="MW80" s="8"/>
      <c r="MX80" s="8"/>
      <c r="MY80" s="8"/>
      <c r="MZ80" s="8"/>
      <c r="NA80" s="8"/>
      <c r="NB80" s="8"/>
      <c r="NC80" s="8"/>
      <c r="ND80" s="8"/>
      <c r="NE80" s="8"/>
      <c r="NF80" s="8"/>
      <c r="NG80" s="8"/>
      <c r="NH80" s="8"/>
      <c r="NI80" s="8"/>
      <c r="NJ80" s="8"/>
      <c r="NK80" s="8"/>
      <c r="NL80" s="8"/>
      <c r="NM80" s="8"/>
      <c r="NN80" s="8"/>
      <c r="NO80" s="8"/>
      <c r="NP80" s="8"/>
      <c r="NQ80" s="8"/>
      <c r="NR80" s="8"/>
      <c r="NS80" s="8"/>
      <c r="NT80" s="8"/>
      <c r="NU80" s="8"/>
      <c r="NV80" s="8"/>
      <c r="NW80" s="8"/>
      <c r="NX80" s="8"/>
      <c r="NY80" s="8"/>
      <c r="NZ80" s="8"/>
      <c r="OA80" s="8"/>
      <c r="OB80" s="8"/>
      <c r="OC80" s="8"/>
      <c r="OD80" s="8"/>
      <c r="OE80" s="8"/>
      <c r="OF80" s="8"/>
      <c r="OG80" s="8"/>
      <c r="OH80" s="8"/>
      <c r="OI80" s="8"/>
      <c r="OJ80" s="8"/>
      <c r="OK80" s="8"/>
      <c r="OL80" s="8"/>
      <c r="OM80" s="8"/>
      <c r="ON80" s="8"/>
    </row>
    <row r="81" spans="1:404" s="9" customFormat="1" x14ac:dyDescent="0.15">
      <c r="A81" s="119">
        <v>308</v>
      </c>
      <c r="B81" s="11" t="s">
        <v>578</v>
      </c>
      <c r="C81" s="39">
        <v>2500</v>
      </c>
      <c r="D81" s="120">
        <v>7.9</v>
      </c>
      <c r="E81" s="123">
        <v>1</v>
      </c>
      <c r="F81" s="95">
        <f>SUM(D81*E81)</f>
        <v>7.9</v>
      </c>
      <c r="G81" s="43" t="s">
        <v>566</v>
      </c>
      <c r="H81" s="96"/>
      <c r="I81" s="53" t="s">
        <v>9</v>
      </c>
      <c r="J81" s="46" t="s">
        <v>7</v>
      </c>
      <c r="K81" s="86">
        <v>104</v>
      </c>
      <c r="L81" s="219">
        <f t="shared" si="5"/>
        <v>821.6</v>
      </c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  <c r="IW81" s="8"/>
      <c r="IX81" s="8"/>
      <c r="IY81" s="8"/>
      <c r="IZ81" s="8"/>
      <c r="JA81" s="8"/>
      <c r="JB81" s="8"/>
      <c r="JC81" s="8"/>
      <c r="JD81" s="8"/>
      <c r="JE81" s="8"/>
      <c r="JF81" s="8"/>
      <c r="JG81" s="8"/>
      <c r="JH81" s="8"/>
      <c r="JI81" s="8"/>
      <c r="JJ81" s="8"/>
      <c r="JK81" s="8"/>
      <c r="JL81" s="8"/>
      <c r="JM81" s="8"/>
      <c r="JN81" s="8"/>
      <c r="JO81" s="8"/>
      <c r="JP81" s="8"/>
      <c r="JQ81" s="8"/>
      <c r="JR81" s="8"/>
      <c r="JS81" s="8"/>
      <c r="JT81" s="8"/>
      <c r="JU81" s="8"/>
      <c r="JV81" s="8"/>
      <c r="JW81" s="8"/>
      <c r="JX81" s="8"/>
      <c r="JY81" s="8"/>
      <c r="JZ81" s="8"/>
      <c r="KA81" s="8"/>
      <c r="KB81" s="8"/>
      <c r="KC81" s="8"/>
      <c r="KD81" s="8"/>
      <c r="KE81" s="8"/>
      <c r="KF81" s="8"/>
      <c r="KG81" s="8"/>
      <c r="KH81" s="8"/>
      <c r="KI81" s="8"/>
      <c r="KJ81" s="8"/>
      <c r="KK81" s="8"/>
      <c r="KL81" s="8"/>
      <c r="KM81" s="8"/>
      <c r="KN81" s="8"/>
      <c r="KO81" s="8"/>
      <c r="KP81" s="8"/>
      <c r="KQ81" s="8"/>
      <c r="KR81" s="8"/>
      <c r="KS81" s="8"/>
      <c r="KT81" s="8"/>
      <c r="KU81" s="8"/>
      <c r="KV81" s="8"/>
      <c r="KW81" s="8"/>
      <c r="KX81" s="8"/>
      <c r="KY81" s="8"/>
      <c r="KZ81" s="8"/>
      <c r="LA81" s="8"/>
      <c r="LB81" s="8"/>
      <c r="LC81" s="8"/>
      <c r="LD81" s="8"/>
      <c r="LE81" s="8"/>
      <c r="LF81" s="8"/>
      <c r="LG81" s="8"/>
      <c r="LH81" s="8"/>
      <c r="LI81" s="8"/>
      <c r="LJ81" s="8"/>
      <c r="LK81" s="8"/>
      <c r="LL81" s="8"/>
      <c r="LM81" s="8"/>
      <c r="LN81" s="8"/>
      <c r="LO81" s="8"/>
      <c r="LP81" s="8"/>
      <c r="LQ81" s="8"/>
      <c r="LR81" s="8"/>
      <c r="LS81" s="8"/>
      <c r="LT81" s="8"/>
      <c r="LU81" s="8"/>
      <c r="LV81" s="8"/>
      <c r="LW81" s="8"/>
      <c r="LX81" s="8"/>
      <c r="LY81" s="8"/>
      <c r="LZ81" s="8"/>
      <c r="MA81" s="8"/>
      <c r="MB81" s="8"/>
      <c r="MC81" s="8"/>
      <c r="MD81" s="8"/>
      <c r="ME81" s="8"/>
      <c r="MF81" s="8"/>
      <c r="MG81" s="8"/>
      <c r="MH81" s="8"/>
      <c r="MI81" s="8"/>
      <c r="MJ81" s="8"/>
      <c r="MK81" s="8"/>
      <c r="ML81" s="8"/>
      <c r="MM81" s="8"/>
      <c r="MN81" s="8"/>
      <c r="MO81" s="8"/>
      <c r="MP81" s="8"/>
      <c r="MQ81" s="8"/>
      <c r="MR81" s="8"/>
      <c r="MS81" s="8"/>
      <c r="MT81" s="8"/>
      <c r="MU81" s="8"/>
      <c r="MV81" s="8"/>
      <c r="MW81" s="8"/>
      <c r="MX81" s="8"/>
      <c r="MY81" s="8"/>
      <c r="MZ81" s="8"/>
      <c r="NA81" s="8"/>
      <c r="NB81" s="8"/>
      <c r="NC81" s="8"/>
      <c r="ND81" s="8"/>
      <c r="NE81" s="8"/>
      <c r="NF81" s="8"/>
      <c r="NG81" s="8"/>
      <c r="NH81" s="8"/>
      <c r="NI81" s="8"/>
      <c r="NJ81" s="8"/>
      <c r="NK81" s="8"/>
      <c r="NL81" s="8"/>
      <c r="NM81" s="8"/>
      <c r="NN81" s="8"/>
      <c r="NO81" s="8"/>
      <c r="NP81" s="8"/>
      <c r="NQ81" s="8"/>
      <c r="NR81" s="8"/>
      <c r="NS81" s="8"/>
      <c r="NT81" s="8"/>
      <c r="NU81" s="8"/>
      <c r="NV81" s="8"/>
      <c r="NW81" s="8"/>
      <c r="NX81" s="8"/>
      <c r="NY81" s="8"/>
      <c r="NZ81" s="8"/>
      <c r="OA81" s="8"/>
      <c r="OB81" s="8"/>
      <c r="OC81" s="8"/>
      <c r="OD81" s="8"/>
      <c r="OE81" s="8"/>
      <c r="OF81" s="8"/>
      <c r="OG81" s="8"/>
      <c r="OH81" s="8"/>
      <c r="OI81" s="8"/>
      <c r="OJ81" s="8"/>
      <c r="OK81" s="8"/>
      <c r="OL81" s="8"/>
      <c r="OM81" s="8"/>
      <c r="ON81" s="8"/>
    </row>
    <row r="82" spans="1:404" s="9" customFormat="1" x14ac:dyDescent="0.15">
      <c r="A82" s="38"/>
      <c r="B82" s="11"/>
      <c r="C82" s="39"/>
      <c r="D82" s="40"/>
      <c r="E82" s="123"/>
      <c r="F82" s="95"/>
      <c r="G82" s="43"/>
      <c r="H82" s="44"/>
      <c r="I82" s="142"/>
      <c r="J82" s="86"/>
      <c r="K82" s="86"/>
      <c r="L82" s="176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  <c r="IW82" s="8"/>
      <c r="IX82" s="8"/>
      <c r="IY82" s="8"/>
      <c r="IZ82" s="8"/>
      <c r="JA82" s="8"/>
      <c r="JB82" s="8"/>
      <c r="JC82" s="8"/>
      <c r="JD82" s="8"/>
      <c r="JE82" s="8"/>
      <c r="JF82" s="8"/>
      <c r="JG82" s="8"/>
      <c r="JH82" s="8"/>
      <c r="JI82" s="8"/>
      <c r="JJ82" s="8"/>
      <c r="JK82" s="8"/>
      <c r="JL82" s="8"/>
      <c r="JM82" s="8"/>
      <c r="JN82" s="8"/>
      <c r="JO82" s="8"/>
      <c r="JP82" s="8"/>
      <c r="JQ82" s="8"/>
      <c r="JR82" s="8"/>
      <c r="JS82" s="8"/>
      <c r="JT82" s="8"/>
      <c r="JU82" s="8"/>
      <c r="JV82" s="8"/>
      <c r="JW82" s="8"/>
      <c r="JX82" s="8"/>
      <c r="JY82" s="8"/>
      <c r="JZ82" s="8"/>
      <c r="KA82" s="8"/>
      <c r="KB82" s="8"/>
      <c r="KC82" s="8"/>
      <c r="KD82" s="8"/>
      <c r="KE82" s="8"/>
      <c r="KF82" s="8"/>
      <c r="KG82" s="8"/>
      <c r="KH82" s="8"/>
      <c r="KI82" s="8"/>
      <c r="KJ82" s="8"/>
      <c r="KK82" s="8"/>
      <c r="KL82" s="8"/>
      <c r="KM82" s="8"/>
      <c r="KN82" s="8"/>
      <c r="KO82" s="8"/>
      <c r="KP82" s="8"/>
      <c r="KQ82" s="8"/>
      <c r="KR82" s="8"/>
      <c r="KS82" s="8"/>
      <c r="KT82" s="8"/>
      <c r="KU82" s="8"/>
      <c r="KV82" s="8"/>
      <c r="KW82" s="8"/>
      <c r="KX82" s="8"/>
      <c r="KY82" s="8"/>
      <c r="KZ82" s="8"/>
      <c r="LA82" s="8"/>
      <c r="LB82" s="8"/>
      <c r="LC82" s="8"/>
      <c r="LD82" s="8"/>
      <c r="LE82" s="8"/>
      <c r="LF82" s="8"/>
      <c r="LG82" s="8"/>
      <c r="LH82" s="8"/>
      <c r="LI82" s="8"/>
      <c r="LJ82" s="8"/>
      <c r="LK82" s="8"/>
      <c r="LL82" s="8"/>
      <c r="LM82" s="8"/>
      <c r="LN82" s="8"/>
      <c r="LO82" s="8"/>
      <c r="LP82" s="8"/>
      <c r="LQ82" s="8"/>
      <c r="LR82" s="8"/>
      <c r="LS82" s="8"/>
      <c r="LT82" s="8"/>
      <c r="LU82" s="8"/>
      <c r="LV82" s="8"/>
      <c r="LW82" s="8"/>
      <c r="LX82" s="8"/>
      <c r="LY82" s="8"/>
      <c r="LZ82" s="8"/>
      <c r="MA82" s="8"/>
      <c r="MB82" s="8"/>
      <c r="MC82" s="8"/>
      <c r="MD82" s="8"/>
      <c r="ME82" s="8"/>
      <c r="MF82" s="8"/>
      <c r="MG82" s="8"/>
      <c r="MH82" s="8"/>
      <c r="MI82" s="8"/>
      <c r="MJ82" s="8"/>
      <c r="MK82" s="8"/>
      <c r="ML82" s="8"/>
      <c r="MM82" s="8"/>
      <c r="MN82" s="8"/>
      <c r="MO82" s="8"/>
      <c r="MP82" s="8"/>
      <c r="MQ82" s="8"/>
      <c r="MR82" s="8"/>
      <c r="MS82" s="8"/>
      <c r="MT82" s="8"/>
      <c r="MU82" s="8"/>
      <c r="MV82" s="8"/>
      <c r="MW82" s="8"/>
      <c r="MX82" s="8"/>
      <c r="MY82" s="8"/>
      <c r="MZ82" s="8"/>
      <c r="NA82" s="8"/>
      <c r="NB82" s="8"/>
      <c r="NC82" s="8"/>
      <c r="ND82" s="8"/>
      <c r="NE82" s="8"/>
      <c r="NF82" s="8"/>
      <c r="NG82" s="8"/>
      <c r="NH82" s="8"/>
      <c r="NI82" s="8"/>
      <c r="NJ82" s="8"/>
      <c r="NK82" s="8"/>
      <c r="NL82" s="8"/>
      <c r="NM82" s="8"/>
      <c r="NN82" s="8"/>
      <c r="NO82" s="8"/>
      <c r="NP82" s="8"/>
      <c r="NQ82" s="8"/>
      <c r="NR82" s="8"/>
      <c r="NS82" s="8"/>
      <c r="NT82" s="8"/>
      <c r="NU82" s="8"/>
      <c r="NV82" s="8"/>
      <c r="NW82" s="8"/>
      <c r="NX82" s="8"/>
      <c r="NY82" s="8"/>
      <c r="NZ82" s="8"/>
      <c r="OA82" s="8"/>
      <c r="OB82" s="8"/>
      <c r="OC82" s="8"/>
      <c r="OD82" s="8"/>
      <c r="OE82" s="8"/>
      <c r="OF82" s="8"/>
      <c r="OG82" s="8"/>
      <c r="OH82" s="8"/>
      <c r="OI82" s="8"/>
      <c r="OJ82" s="8"/>
      <c r="OK82" s="8"/>
      <c r="OL82" s="8"/>
      <c r="OM82" s="8"/>
      <c r="ON82" s="8"/>
    </row>
    <row r="83" spans="1:404" s="9" customFormat="1" ht="14.25" thickBot="1" x14ac:dyDescent="0.2">
      <c r="A83" s="55" t="s">
        <v>33</v>
      </c>
      <c r="B83" s="321"/>
      <c r="C83" s="56"/>
      <c r="D83" s="57"/>
      <c r="E83" s="122">
        <f>SUBTOTAL(109,E73:E81)</f>
        <v>8</v>
      </c>
      <c r="F83" s="159">
        <f>SUBTOTAL(109,F73:F81)</f>
        <v>444.49</v>
      </c>
      <c r="G83" s="59"/>
      <c r="H83" s="60"/>
      <c r="I83" s="178"/>
      <c r="J83" s="179"/>
      <c r="K83" s="281">
        <f>SUM(K73:K82)</f>
        <v>2402</v>
      </c>
      <c r="L83" s="262">
        <f>SUM(L73:L82)</f>
        <v>126636.44</v>
      </c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  <c r="IW83" s="8"/>
      <c r="IX83" s="8"/>
      <c r="IY83" s="8"/>
      <c r="IZ83" s="8"/>
      <c r="JA83" s="8"/>
      <c r="JB83" s="8"/>
      <c r="JC83" s="8"/>
      <c r="JD83" s="8"/>
      <c r="JE83" s="8"/>
      <c r="JF83" s="8"/>
      <c r="JG83" s="8"/>
      <c r="JH83" s="8"/>
      <c r="JI83" s="8"/>
      <c r="JJ83" s="8"/>
      <c r="JK83" s="8"/>
      <c r="JL83" s="8"/>
      <c r="JM83" s="8"/>
      <c r="JN83" s="8"/>
      <c r="JO83" s="8"/>
      <c r="JP83" s="8"/>
      <c r="JQ83" s="8"/>
      <c r="JR83" s="8"/>
      <c r="JS83" s="8"/>
      <c r="JT83" s="8"/>
      <c r="JU83" s="8"/>
      <c r="JV83" s="8"/>
      <c r="JW83" s="8"/>
      <c r="JX83" s="8"/>
      <c r="JY83" s="8"/>
      <c r="JZ83" s="8"/>
      <c r="KA83" s="8"/>
      <c r="KB83" s="8"/>
      <c r="KC83" s="8"/>
      <c r="KD83" s="8"/>
      <c r="KE83" s="8"/>
      <c r="KF83" s="8"/>
      <c r="KG83" s="8"/>
      <c r="KH83" s="8"/>
      <c r="KI83" s="8"/>
      <c r="KJ83" s="8"/>
      <c r="KK83" s="8"/>
      <c r="KL83" s="8"/>
      <c r="KM83" s="8"/>
      <c r="KN83" s="8"/>
      <c r="KO83" s="8"/>
      <c r="KP83" s="8"/>
      <c r="KQ83" s="8"/>
      <c r="KR83" s="8"/>
      <c r="KS83" s="8"/>
      <c r="KT83" s="8"/>
      <c r="KU83" s="8"/>
      <c r="KV83" s="8"/>
      <c r="KW83" s="8"/>
      <c r="KX83" s="8"/>
      <c r="KY83" s="8"/>
      <c r="KZ83" s="8"/>
      <c r="LA83" s="8"/>
      <c r="LB83" s="8"/>
      <c r="LC83" s="8"/>
      <c r="LD83" s="8"/>
      <c r="LE83" s="8"/>
      <c r="LF83" s="8"/>
      <c r="LG83" s="8"/>
      <c r="LH83" s="8"/>
      <c r="LI83" s="8"/>
      <c r="LJ83" s="8"/>
      <c r="LK83" s="8"/>
      <c r="LL83" s="8"/>
      <c r="LM83" s="8"/>
      <c r="LN83" s="8"/>
      <c r="LO83" s="8"/>
      <c r="LP83" s="8"/>
      <c r="LQ83" s="8"/>
      <c r="LR83" s="8"/>
      <c r="LS83" s="8"/>
      <c r="LT83" s="8"/>
      <c r="LU83" s="8"/>
      <c r="LV83" s="8"/>
      <c r="LW83" s="8"/>
      <c r="LX83" s="8"/>
      <c r="LY83" s="8"/>
      <c r="LZ83" s="8"/>
      <c r="MA83" s="8"/>
      <c r="MB83" s="8"/>
      <c r="MC83" s="8"/>
      <c r="MD83" s="8"/>
      <c r="ME83" s="8"/>
      <c r="MF83" s="8"/>
      <c r="MG83" s="8"/>
      <c r="MH83" s="8"/>
      <c r="MI83" s="8"/>
      <c r="MJ83" s="8"/>
      <c r="MK83" s="8"/>
      <c r="ML83" s="8"/>
      <c r="MM83" s="8"/>
      <c r="MN83" s="8"/>
      <c r="MO83" s="8"/>
      <c r="MP83" s="8"/>
      <c r="MQ83" s="8"/>
      <c r="MR83" s="8"/>
      <c r="MS83" s="8"/>
      <c r="MT83" s="8"/>
      <c r="MU83" s="8"/>
      <c r="MV83" s="8"/>
      <c r="MW83" s="8"/>
      <c r="MX83" s="8"/>
      <c r="MY83" s="8"/>
      <c r="MZ83" s="8"/>
      <c r="NA83" s="8"/>
      <c r="NB83" s="8"/>
      <c r="NC83" s="8"/>
      <c r="ND83" s="8"/>
      <c r="NE83" s="8"/>
      <c r="NF83" s="8"/>
      <c r="NG83" s="8"/>
      <c r="NH83" s="8"/>
      <c r="NI83" s="8"/>
      <c r="NJ83" s="8"/>
      <c r="NK83" s="8"/>
      <c r="NL83" s="8"/>
      <c r="NM83" s="8"/>
      <c r="NN83" s="8"/>
      <c r="NO83" s="8"/>
      <c r="NP83" s="8"/>
      <c r="NQ83" s="8"/>
      <c r="NR83" s="8"/>
      <c r="NS83" s="8"/>
      <c r="NT83" s="8"/>
      <c r="NU83" s="8"/>
      <c r="NV83" s="8"/>
      <c r="NW83" s="8"/>
      <c r="NX83" s="8"/>
      <c r="NY83" s="8"/>
      <c r="NZ83" s="8"/>
      <c r="OA83" s="8"/>
      <c r="OB83" s="8"/>
      <c r="OC83" s="8"/>
      <c r="OD83" s="8"/>
      <c r="OE83" s="8"/>
      <c r="OF83" s="8"/>
      <c r="OG83" s="8"/>
      <c r="OH83" s="8"/>
      <c r="OI83" s="8"/>
      <c r="OJ83" s="8"/>
      <c r="OK83" s="8"/>
      <c r="OL83" s="8"/>
      <c r="OM83" s="8"/>
      <c r="ON83" s="8"/>
    </row>
    <row r="84" spans="1:404" s="9" customFormat="1" x14ac:dyDescent="0.15">
      <c r="A84" s="62" t="s">
        <v>579</v>
      </c>
      <c r="B84" s="71"/>
      <c r="C84" s="333"/>
      <c r="D84" s="146"/>
      <c r="E84" s="334"/>
      <c r="F84" s="335"/>
      <c r="G84" s="318"/>
      <c r="H84" s="126"/>
      <c r="I84" s="268"/>
      <c r="J84" s="256"/>
      <c r="K84" s="256"/>
      <c r="L84" s="201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  <c r="IW84" s="8"/>
      <c r="IX84" s="8"/>
      <c r="IY84" s="8"/>
      <c r="IZ84" s="8"/>
      <c r="JA84" s="8"/>
      <c r="JB84" s="8"/>
      <c r="JC84" s="8"/>
      <c r="JD84" s="8"/>
      <c r="JE84" s="8"/>
      <c r="JF84" s="8"/>
      <c r="JG84" s="8"/>
      <c r="JH84" s="8"/>
      <c r="JI84" s="8"/>
      <c r="JJ84" s="8"/>
      <c r="JK84" s="8"/>
      <c r="JL84" s="8"/>
      <c r="JM84" s="8"/>
      <c r="JN84" s="8"/>
      <c r="JO84" s="8"/>
      <c r="JP84" s="8"/>
      <c r="JQ84" s="8"/>
      <c r="JR84" s="8"/>
      <c r="JS84" s="8"/>
      <c r="JT84" s="8"/>
      <c r="JU84" s="8"/>
      <c r="JV84" s="8"/>
      <c r="JW84" s="8"/>
      <c r="JX84" s="8"/>
      <c r="JY84" s="8"/>
      <c r="JZ84" s="8"/>
      <c r="KA84" s="8"/>
      <c r="KB84" s="8"/>
      <c r="KC84" s="8"/>
      <c r="KD84" s="8"/>
      <c r="KE84" s="8"/>
      <c r="KF84" s="8"/>
      <c r="KG84" s="8"/>
      <c r="KH84" s="8"/>
      <c r="KI84" s="8"/>
      <c r="KJ84" s="8"/>
      <c r="KK84" s="8"/>
      <c r="KL84" s="8"/>
      <c r="KM84" s="8"/>
      <c r="KN84" s="8"/>
      <c r="KO84" s="8"/>
      <c r="KP84" s="8"/>
      <c r="KQ84" s="8"/>
      <c r="KR84" s="8"/>
      <c r="KS84" s="8"/>
      <c r="KT84" s="8"/>
      <c r="KU84" s="8"/>
      <c r="KV84" s="8"/>
      <c r="KW84" s="8"/>
      <c r="KX84" s="8"/>
      <c r="KY84" s="8"/>
      <c r="KZ84" s="8"/>
      <c r="LA84" s="8"/>
      <c r="LB84" s="8"/>
      <c r="LC84" s="8"/>
      <c r="LD84" s="8"/>
      <c r="LE84" s="8"/>
      <c r="LF84" s="8"/>
      <c r="LG84" s="8"/>
      <c r="LH84" s="8"/>
      <c r="LI84" s="8"/>
      <c r="LJ84" s="8"/>
      <c r="LK84" s="8"/>
      <c r="LL84" s="8"/>
      <c r="LM84" s="8"/>
      <c r="LN84" s="8"/>
      <c r="LO84" s="8"/>
      <c r="LP84" s="8"/>
      <c r="LQ84" s="8"/>
      <c r="LR84" s="8"/>
      <c r="LS84" s="8"/>
      <c r="LT84" s="8"/>
      <c r="LU84" s="8"/>
      <c r="LV84" s="8"/>
      <c r="LW84" s="8"/>
      <c r="LX84" s="8"/>
      <c r="LY84" s="8"/>
      <c r="LZ84" s="8"/>
      <c r="MA84" s="8"/>
      <c r="MB84" s="8"/>
      <c r="MC84" s="8"/>
      <c r="MD84" s="8"/>
      <c r="ME84" s="8"/>
      <c r="MF84" s="8"/>
      <c r="MG84" s="8"/>
      <c r="MH84" s="8"/>
      <c r="MI84" s="8"/>
      <c r="MJ84" s="8"/>
      <c r="MK84" s="8"/>
      <c r="ML84" s="8"/>
      <c r="MM84" s="8"/>
      <c r="MN84" s="8"/>
      <c r="MO84" s="8"/>
      <c r="MP84" s="8"/>
      <c r="MQ84" s="8"/>
      <c r="MR84" s="8"/>
      <c r="MS84" s="8"/>
      <c r="MT84" s="8"/>
      <c r="MU84" s="8"/>
      <c r="MV84" s="8"/>
      <c r="MW84" s="8"/>
      <c r="MX84" s="8"/>
      <c r="MY84" s="8"/>
      <c r="MZ84" s="8"/>
      <c r="NA84" s="8"/>
      <c r="NB84" s="8"/>
      <c r="NC84" s="8"/>
      <c r="ND84" s="8"/>
      <c r="NE84" s="8"/>
      <c r="NF84" s="8"/>
      <c r="NG84" s="8"/>
      <c r="NH84" s="8"/>
      <c r="NI84" s="8"/>
      <c r="NJ84" s="8"/>
      <c r="NK84" s="8"/>
      <c r="NL84" s="8"/>
      <c r="NM84" s="8"/>
      <c r="NN84" s="8"/>
      <c r="NO84" s="8"/>
      <c r="NP84" s="8"/>
      <c r="NQ84" s="8"/>
      <c r="NR84" s="8"/>
      <c r="NS84" s="8"/>
      <c r="NT84" s="8"/>
      <c r="NU84" s="8"/>
      <c r="NV84" s="8"/>
      <c r="NW84" s="8"/>
      <c r="NX84" s="8"/>
      <c r="NY84" s="8"/>
      <c r="NZ84" s="8"/>
      <c r="OA84" s="8"/>
      <c r="OB84" s="8"/>
      <c r="OC84" s="8"/>
      <c r="OD84" s="8"/>
      <c r="OE84" s="8"/>
      <c r="OF84" s="8"/>
      <c r="OG84" s="8"/>
      <c r="OH84" s="8"/>
      <c r="OI84" s="8"/>
      <c r="OJ84" s="8"/>
      <c r="OK84" s="8"/>
      <c r="OL84" s="8"/>
      <c r="OM84" s="8"/>
      <c r="ON84" s="8"/>
    </row>
    <row r="85" spans="1:404" s="9" customFormat="1" x14ac:dyDescent="0.15">
      <c r="A85" s="38">
        <v>401</v>
      </c>
      <c r="B85" s="11" t="s">
        <v>580</v>
      </c>
      <c r="C85" s="39">
        <v>2700</v>
      </c>
      <c r="D85" s="40">
        <v>56.28</v>
      </c>
      <c r="E85" s="123">
        <v>1</v>
      </c>
      <c r="F85" s="95">
        <f>SUM(D85*E85)</f>
        <v>56.28</v>
      </c>
      <c r="G85" s="43" t="s">
        <v>566</v>
      </c>
      <c r="H85" s="44"/>
      <c r="I85" s="53" t="s">
        <v>304</v>
      </c>
      <c r="J85" s="46" t="s">
        <v>8</v>
      </c>
      <c r="K85" s="86">
        <v>156</v>
      </c>
      <c r="L85" s="219">
        <f t="shared" ref="L85:L118" si="6">F85*K85</f>
        <v>8779.68</v>
      </c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  <c r="IW85" s="8"/>
      <c r="IX85" s="8"/>
      <c r="IY85" s="8"/>
      <c r="IZ85" s="8"/>
      <c r="JA85" s="8"/>
      <c r="JB85" s="8"/>
      <c r="JC85" s="8"/>
      <c r="JD85" s="8"/>
      <c r="JE85" s="8"/>
      <c r="JF85" s="8"/>
      <c r="JG85" s="8"/>
      <c r="JH85" s="8"/>
      <c r="JI85" s="8"/>
      <c r="JJ85" s="8"/>
      <c r="JK85" s="8"/>
      <c r="JL85" s="8"/>
      <c r="JM85" s="8"/>
      <c r="JN85" s="8"/>
      <c r="JO85" s="8"/>
      <c r="JP85" s="8"/>
      <c r="JQ85" s="8"/>
      <c r="JR85" s="8"/>
      <c r="JS85" s="8"/>
      <c r="JT85" s="8"/>
      <c r="JU85" s="8"/>
      <c r="JV85" s="8"/>
      <c r="JW85" s="8"/>
      <c r="JX85" s="8"/>
      <c r="JY85" s="8"/>
      <c r="JZ85" s="8"/>
      <c r="KA85" s="8"/>
      <c r="KB85" s="8"/>
      <c r="KC85" s="8"/>
      <c r="KD85" s="8"/>
      <c r="KE85" s="8"/>
      <c r="KF85" s="8"/>
      <c r="KG85" s="8"/>
      <c r="KH85" s="8"/>
      <c r="KI85" s="8"/>
      <c r="KJ85" s="8"/>
      <c r="KK85" s="8"/>
      <c r="KL85" s="8"/>
      <c r="KM85" s="8"/>
      <c r="KN85" s="8"/>
      <c r="KO85" s="8"/>
      <c r="KP85" s="8"/>
      <c r="KQ85" s="8"/>
      <c r="KR85" s="8"/>
      <c r="KS85" s="8"/>
      <c r="KT85" s="8"/>
      <c r="KU85" s="8"/>
      <c r="KV85" s="8"/>
      <c r="KW85" s="8"/>
      <c r="KX85" s="8"/>
      <c r="KY85" s="8"/>
      <c r="KZ85" s="8"/>
      <c r="LA85" s="8"/>
      <c r="LB85" s="8"/>
      <c r="LC85" s="8"/>
      <c r="LD85" s="8"/>
      <c r="LE85" s="8"/>
      <c r="LF85" s="8"/>
      <c r="LG85" s="8"/>
      <c r="LH85" s="8"/>
      <c r="LI85" s="8"/>
      <c r="LJ85" s="8"/>
      <c r="LK85" s="8"/>
      <c r="LL85" s="8"/>
      <c r="LM85" s="8"/>
      <c r="LN85" s="8"/>
      <c r="LO85" s="8"/>
      <c r="LP85" s="8"/>
      <c r="LQ85" s="8"/>
      <c r="LR85" s="8"/>
      <c r="LS85" s="8"/>
      <c r="LT85" s="8"/>
      <c r="LU85" s="8"/>
      <c r="LV85" s="8"/>
      <c r="LW85" s="8"/>
      <c r="LX85" s="8"/>
      <c r="LY85" s="8"/>
      <c r="LZ85" s="8"/>
      <c r="MA85" s="8"/>
      <c r="MB85" s="8"/>
      <c r="MC85" s="8"/>
      <c r="MD85" s="8"/>
      <c r="ME85" s="8"/>
      <c r="MF85" s="8"/>
      <c r="MG85" s="8"/>
      <c r="MH85" s="8"/>
      <c r="MI85" s="8"/>
      <c r="MJ85" s="8"/>
      <c r="MK85" s="8"/>
      <c r="ML85" s="8"/>
      <c r="MM85" s="8"/>
      <c r="MN85" s="8"/>
      <c r="MO85" s="8"/>
      <c r="MP85" s="8"/>
      <c r="MQ85" s="8"/>
      <c r="MR85" s="8"/>
      <c r="MS85" s="8"/>
      <c r="MT85" s="8"/>
      <c r="MU85" s="8"/>
      <c r="MV85" s="8"/>
      <c r="MW85" s="8"/>
      <c r="MX85" s="8"/>
      <c r="MY85" s="8"/>
      <c r="MZ85" s="8"/>
      <c r="NA85" s="8"/>
      <c r="NB85" s="8"/>
      <c r="NC85" s="8"/>
      <c r="ND85" s="8"/>
      <c r="NE85" s="8"/>
      <c r="NF85" s="8"/>
      <c r="NG85" s="8"/>
      <c r="NH85" s="8"/>
      <c r="NI85" s="8"/>
      <c r="NJ85" s="8"/>
      <c r="NK85" s="8"/>
      <c r="NL85" s="8"/>
      <c r="NM85" s="8"/>
      <c r="NN85" s="8"/>
      <c r="NO85" s="8"/>
      <c r="NP85" s="8"/>
      <c r="NQ85" s="8"/>
      <c r="NR85" s="8"/>
      <c r="NS85" s="8"/>
      <c r="NT85" s="8"/>
      <c r="NU85" s="8"/>
      <c r="NV85" s="8"/>
      <c r="NW85" s="8"/>
      <c r="NX85" s="8"/>
      <c r="NY85" s="8"/>
      <c r="NZ85" s="8"/>
      <c r="OA85" s="8"/>
      <c r="OB85" s="8"/>
      <c r="OC85" s="8"/>
      <c r="OD85" s="8"/>
      <c r="OE85" s="8"/>
      <c r="OF85" s="8"/>
      <c r="OG85" s="8"/>
      <c r="OH85" s="8"/>
      <c r="OI85" s="8"/>
      <c r="OJ85" s="8"/>
      <c r="OK85" s="8"/>
      <c r="OL85" s="8"/>
      <c r="OM85" s="8"/>
      <c r="ON85" s="8"/>
    </row>
    <row r="86" spans="1:404" s="9" customFormat="1" x14ac:dyDescent="0.15">
      <c r="A86" s="38">
        <v>402</v>
      </c>
      <c r="B86" s="11" t="s">
        <v>581</v>
      </c>
      <c r="C86" s="39"/>
      <c r="D86" s="40">
        <v>4.4000000000000004</v>
      </c>
      <c r="E86" s="123">
        <v>1</v>
      </c>
      <c r="F86" s="95">
        <f t="shared" ref="F86:F117" si="7">SUM(D86*E86)</f>
        <v>4.4000000000000004</v>
      </c>
      <c r="G86" s="43" t="s">
        <v>566</v>
      </c>
      <c r="H86" s="44"/>
      <c r="I86" s="53" t="s">
        <v>13</v>
      </c>
      <c r="J86" s="46" t="s">
        <v>14</v>
      </c>
      <c r="K86" s="86">
        <v>836</v>
      </c>
      <c r="L86" s="219">
        <f t="shared" si="6"/>
        <v>3678.4</v>
      </c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  <c r="IW86" s="8"/>
      <c r="IX86" s="8"/>
      <c r="IY86" s="8"/>
      <c r="IZ86" s="8"/>
      <c r="JA86" s="8"/>
      <c r="JB86" s="8"/>
      <c r="JC86" s="8"/>
      <c r="JD86" s="8"/>
      <c r="JE86" s="8"/>
      <c r="JF86" s="8"/>
      <c r="JG86" s="8"/>
      <c r="JH86" s="8"/>
      <c r="JI86" s="8"/>
      <c r="JJ86" s="8"/>
      <c r="JK86" s="8"/>
      <c r="JL86" s="8"/>
      <c r="JM86" s="8"/>
      <c r="JN86" s="8"/>
      <c r="JO86" s="8"/>
      <c r="JP86" s="8"/>
      <c r="JQ86" s="8"/>
      <c r="JR86" s="8"/>
      <c r="JS86" s="8"/>
      <c r="JT86" s="8"/>
      <c r="JU86" s="8"/>
      <c r="JV86" s="8"/>
      <c r="JW86" s="8"/>
      <c r="JX86" s="8"/>
      <c r="JY86" s="8"/>
      <c r="JZ86" s="8"/>
      <c r="KA86" s="8"/>
      <c r="KB86" s="8"/>
      <c r="KC86" s="8"/>
      <c r="KD86" s="8"/>
      <c r="KE86" s="8"/>
      <c r="KF86" s="8"/>
      <c r="KG86" s="8"/>
      <c r="KH86" s="8"/>
      <c r="KI86" s="8"/>
      <c r="KJ86" s="8"/>
      <c r="KK86" s="8"/>
      <c r="KL86" s="8"/>
      <c r="KM86" s="8"/>
      <c r="KN86" s="8"/>
      <c r="KO86" s="8"/>
      <c r="KP86" s="8"/>
      <c r="KQ86" s="8"/>
      <c r="KR86" s="8"/>
      <c r="KS86" s="8"/>
      <c r="KT86" s="8"/>
      <c r="KU86" s="8"/>
      <c r="KV86" s="8"/>
      <c r="KW86" s="8"/>
      <c r="KX86" s="8"/>
      <c r="KY86" s="8"/>
      <c r="KZ86" s="8"/>
      <c r="LA86" s="8"/>
      <c r="LB86" s="8"/>
      <c r="LC86" s="8"/>
      <c r="LD86" s="8"/>
      <c r="LE86" s="8"/>
      <c r="LF86" s="8"/>
      <c r="LG86" s="8"/>
      <c r="LH86" s="8"/>
      <c r="LI86" s="8"/>
      <c r="LJ86" s="8"/>
      <c r="LK86" s="8"/>
      <c r="LL86" s="8"/>
      <c r="LM86" s="8"/>
      <c r="LN86" s="8"/>
      <c r="LO86" s="8"/>
      <c r="LP86" s="8"/>
      <c r="LQ86" s="8"/>
      <c r="LR86" s="8"/>
      <c r="LS86" s="8"/>
      <c r="LT86" s="8"/>
      <c r="LU86" s="8"/>
      <c r="LV86" s="8"/>
      <c r="LW86" s="8"/>
      <c r="LX86" s="8"/>
      <c r="LY86" s="8"/>
      <c r="LZ86" s="8"/>
      <c r="MA86" s="8"/>
      <c r="MB86" s="8"/>
      <c r="MC86" s="8"/>
      <c r="MD86" s="8"/>
      <c r="ME86" s="8"/>
      <c r="MF86" s="8"/>
      <c r="MG86" s="8"/>
      <c r="MH86" s="8"/>
      <c r="MI86" s="8"/>
      <c r="MJ86" s="8"/>
      <c r="MK86" s="8"/>
      <c r="ML86" s="8"/>
      <c r="MM86" s="8"/>
      <c r="MN86" s="8"/>
      <c r="MO86" s="8"/>
      <c r="MP86" s="8"/>
      <c r="MQ86" s="8"/>
      <c r="MR86" s="8"/>
      <c r="MS86" s="8"/>
      <c r="MT86" s="8"/>
      <c r="MU86" s="8"/>
      <c r="MV86" s="8"/>
      <c r="MW86" s="8"/>
      <c r="MX86" s="8"/>
      <c r="MY86" s="8"/>
      <c r="MZ86" s="8"/>
      <c r="NA86" s="8"/>
      <c r="NB86" s="8"/>
      <c r="NC86" s="8"/>
      <c r="ND86" s="8"/>
      <c r="NE86" s="8"/>
      <c r="NF86" s="8"/>
      <c r="NG86" s="8"/>
      <c r="NH86" s="8"/>
      <c r="NI86" s="8"/>
      <c r="NJ86" s="8"/>
      <c r="NK86" s="8"/>
      <c r="NL86" s="8"/>
      <c r="NM86" s="8"/>
      <c r="NN86" s="8"/>
      <c r="NO86" s="8"/>
      <c r="NP86" s="8"/>
      <c r="NQ86" s="8"/>
      <c r="NR86" s="8"/>
      <c r="NS86" s="8"/>
      <c r="NT86" s="8"/>
      <c r="NU86" s="8"/>
      <c r="NV86" s="8"/>
      <c r="NW86" s="8"/>
      <c r="NX86" s="8"/>
      <c r="NY86" s="8"/>
      <c r="NZ86" s="8"/>
      <c r="OA86" s="8"/>
      <c r="OB86" s="8"/>
      <c r="OC86" s="8"/>
      <c r="OD86" s="8"/>
      <c r="OE86" s="8"/>
      <c r="OF86" s="8"/>
      <c r="OG86" s="8"/>
      <c r="OH86" s="8"/>
      <c r="OI86" s="8"/>
      <c r="OJ86" s="8"/>
      <c r="OK86" s="8"/>
      <c r="OL86" s="8"/>
      <c r="OM86" s="8"/>
      <c r="ON86" s="8"/>
    </row>
    <row r="87" spans="1:404" s="9" customFormat="1" x14ac:dyDescent="0.15">
      <c r="A87" s="38">
        <v>403</v>
      </c>
      <c r="B87" s="11" t="s">
        <v>391</v>
      </c>
      <c r="C87" s="39"/>
      <c r="D87" s="40">
        <v>8.35</v>
      </c>
      <c r="E87" s="123">
        <v>1</v>
      </c>
      <c r="F87" s="95">
        <f t="shared" si="7"/>
        <v>8.35</v>
      </c>
      <c r="G87" s="43" t="s">
        <v>566</v>
      </c>
      <c r="H87" s="44"/>
      <c r="I87" s="53" t="s">
        <v>304</v>
      </c>
      <c r="J87" s="46" t="s">
        <v>8</v>
      </c>
      <c r="K87" s="86">
        <v>156</v>
      </c>
      <c r="L87" s="219">
        <f t="shared" si="6"/>
        <v>1302.5999999999999</v>
      </c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  <c r="IW87" s="8"/>
      <c r="IX87" s="8"/>
      <c r="IY87" s="8"/>
      <c r="IZ87" s="8"/>
      <c r="JA87" s="8"/>
      <c r="JB87" s="8"/>
      <c r="JC87" s="8"/>
      <c r="JD87" s="8"/>
      <c r="JE87" s="8"/>
      <c r="JF87" s="8"/>
      <c r="JG87" s="8"/>
      <c r="JH87" s="8"/>
      <c r="JI87" s="8"/>
      <c r="JJ87" s="8"/>
      <c r="JK87" s="8"/>
      <c r="JL87" s="8"/>
      <c r="JM87" s="8"/>
      <c r="JN87" s="8"/>
      <c r="JO87" s="8"/>
      <c r="JP87" s="8"/>
      <c r="JQ87" s="8"/>
      <c r="JR87" s="8"/>
      <c r="JS87" s="8"/>
      <c r="JT87" s="8"/>
      <c r="JU87" s="8"/>
      <c r="JV87" s="8"/>
      <c r="JW87" s="8"/>
      <c r="JX87" s="8"/>
      <c r="JY87" s="8"/>
      <c r="JZ87" s="8"/>
      <c r="KA87" s="8"/>
      <c r="KB87" s="8"/>
      <c r="KC87" s="8"/>
      <c r="KD87" s="8"/>
      <c r="KE87" s="8"/>
      <c r="KF87" s="8"/>
      <c r="KG87" s="8"/>
      <c r="KH87" s="8"/>
      <c r="KI87" s="8"/>
      <c r="KJ87" s="8"/>
      <c r="KK87" s="8"/>
      <c r="KL87" s="8"/>
      <c r="KM87" s="8"/>
      <c r="KN87" s="8"/>
      <c r="KO87" s="8"/>
      <c r="KP87" s="8"/>
      <c r="KQ87" s="8"/>
      <c r="KR87" s="8"/>
      <c r="KS87" s="8"/>
      <c r="KT87" s="8"/>
      <c r="KU87" s="8"/>
      <c r="KV87" s="8"/>
      <c r="KW87" s="8"/>
      <c r="KX87" s="8"/>
      <c r="KY87" s="8"/>
      <c r="KZ87" s="8"/>
      <c r="LA87" s="8"/>
      <c r="LB87" s="8"/>
      <c r="LC87" s="8"/>
      <c r="LD87" s="8"/>
      <c r="LE87" s="8"/>
      <c r="LF87" s="8"/>
      <c r="LG87" s="8"/>
      <c r="LH87" s="8"/>
      <c r="LI87" s="8"/>
      <c r="LJ87" s="8"/>
      <c r="LK87" s="8"/>
      <c r="LL87" s="8"/>
      <c r="LM87" s="8"/>
      <c r="LN87" s="8"/>
      <c r="LO87" s="8"/>
      <c r="LP87" s="8"/>
      <c r="LQ87" s="8"/>
      <c r="LR87" s="8"/>
      <c r="LS87" s="8"/>
      <c r="LT87" s="8"/>
      <c r="LU87" s="8"/>
      <c r="LV87" s="8"/>
      <c r="LW87" s="8"/>
      <c r="LX87" s="8"/>
      <c r="LY87" s="8"/>
      <c r="LZ87" s="8"/>
      <c r="MA87" s="8"/>
      <c r="MB87" s="8"/>
      <c r="MC87" s="8"/>
      <c r="MD87" s="8"/>
      <c r="ME87" s="8"/>
      <c r="MF87" s="8"/>
      <c r="MG87" s="8"/>
      <c r="MH87" s="8"/>
      <c r="MI87" s="8"/>
      <c r="MJ87" s="8"/>
      <c r="MK87" s="8"/>
      <c r="ML87" s="8"/>
      <c r="MM87" s="8"/>
      <c r="MN87" s="8"/>
      <c r="MO87" s="8"/>
      <c r="MP87" s="8"/>
      <c r="MQ87" s="8"/>
      <c r="MR87" s="8"/>
      <c r="MS87" s="8"/>
      <c r="MT87" s="8"/>
      <c r="MU87" s="8"/>
      <c r="MV87" s="8"/>
      <c r="MW87" s="8"/>
      <c r="MX87" s="8"/>
      <c r="MY87" s="8"/>
      <c r="MZ87" s="8"/>
      <c r="NA87" s="8"/>
      <c r="NB87" s="8"/>
      <c r="NC87" s="8"/>
      <c r="ND87" s="8"/>
      <c r="NE87" s="8"/>
      <c r="NF87" s="8"/>
      <c r="NG87" s="8"/>
      <c r="NH87" s="8"/>
      <c r="NI87" s="8"/>
      <c r="NJ87" s="8"/>
      <c r="NK87" s="8"/>
      <c r="NL87" s="8"/>
      <c r="NM87" s="8"/>
      <c r="NN87" s="8"/>
      <c r="NO87" s="8"/>
      <c r="NP87" s="8"/>
      <c r="NQ87" s="8"/>
      <c r="NR87" s="8"/>
      <c r="NS87" s="8"/>
      <c r="NT87" s="8"/>
      <c r="NU87" s="8"/>
      <c r="NV87" s="8"/>
      <c r="NW87" s="8"/>
      <c r="NX87" s="8"/>
      <c r="NY87" s="8"/>
      <c r="NZ87" s="8"/>
      <c r="OA87" s="8"/>
      <c r="OB87" s="8"/>
      <c r="OC87" s="8"/>
      <c r="OD87" s="8"/>
      <c r="OE87" s="8"/>
      <c r="OF87" s="8"/>
      <c r="OG87" s="8"/>
      <c r="OH87" s="8"/>
      <c r="OI87" s="8"/>
      <c r="OJ87" s="8"/>
      <c r="OK87" s="8"/>
      <c r="OL87" s="8"/>
      <c r="OM87" s="8"/>
      <c r="ON87" s="8"/>
    </row>
    <row r="88" spans="1:404" s="9" customFormat="1" x14ac:dyDescent="0.15">
      <c r="A88" s="38">
        <v>404</v>
      </c>
      <c r="B88" s="11" t="s">
        <v>392</v>
      </c>
      <c r="C88" s="39"/>
      <c r="D88" s="40">
        <v>8.3000000000000007</v>
      </c>
      <c r="E88" s="123">
        <v>1</v>
      </c>
      <c r="F88" s="95">
        <f t="shared" si="7"/>
        <v>8.3000000000000007</v>
      </c>
      <c r="G88" s="43" t="s">
        <v>566</v>
      </c>
      <c r="H88" s="44"/>
      <c r="I88" s="53" t="s">
        <v>304</v>
      </c>
      <c r="J88" s="46" t="s">
        <v>8</v>
      </c>
      <c r="K88" s="86">
        <v>156</v>
      </c>
      <c r="L88" s="219">
        <f t="shared" si="6"/>
        <v>1294.8000000000002</v>
      </c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  <c r="IW88" s="8"/>
      <c r="IX88" s="8"/>
      <c r="IY88" s="8"/>
      <c r="IZ88" s="8"/>
      <c r="JA88" s="8"/>
      <c r="JB88" s="8"/>
      <c r="JC88" s="8"/>
      <c r="JD88" s="8"/>
      <c r="JE88" s="8"/>
      <c r="JF88" s="8"/>
      <c r="JG88" s="8"/>
      <c r="JH88" s="8"/>
      <c r="JI88" s="8"/>
      <c r="JJ88" s="8"/>
      <c r="JK88" s="8"/>
      <c r="JL88" s="8"/>
      <c r="JM88" s="8"/>
      <c r="JN88" s="8"/>
      <c r="JO88" s="8"/>
      <c r="JP88" s="8"/>
      <c r="JQ88" s="8"/>
      <c r="JR88" s="8"/>
      <c r="JS88" s="8"/>
      <c r="JT88" s="8"/>
      <c r="JU88" s="8"/>
      <c r="JV88" s="8"/>
      <c r="JW88" s="8"/>
      <c r="JX88" s="8"/>
      <c r="JY88" s="8"/>
      <c r="JZ88" s="8"/>
      <c r="KA88" s="8"/>
      <c r="KB88" s="8"/>
      <c r="KC88" s="8"/>
      <c r="KD88" s="8"/>
      <c r="KE88" s="8"/>
      <c r="KF88" s="8"/>
      <c r="KG88" s="8"/>
      <c r="KH88" s="8"/>
      <c r="KI88" s="8"/>
      <c r="KJ88" s="8"/>
      <c r="KK88" s="8"/>
      <c r="KL88" s="8"/>
      <c r="KM88" s="8"/>
      <c r="KN88" s="8"/>
      <c r="KO88" s="8"/>
      <c r="KP88" s="8"/>
      <c r="KQ88" s="8"/>
      <c r="KR88" s="8"/>
      <c r="KS88" s="8"/>
      <c r="KT88" s="8"/>
      <c r="KU88" s="8"/>
      <c r="KV88" s="8"/>
      <c r="KW88" s="8"/>
      <c r="KX88" s="8"/>
      <c r="KY88" s="8"/>
      <c r="KZ88" s="8"/>
      <c r="LA88" s="8"/>
      <c r="LB88" s="8"/>
      <c r="LC88" s="8"/>
      <c r="LD88" s="8"/>
      <c r="LE88" s="8"/>
      <c r="LF88" s="8"/>
      <c r="LG88" s="8"/>
      <c r="LH88" s="8"/>
      <c r="LI88" s="8"/>
      <c r="LJ88" s="8"/>
      <c r="LK88" s="8"/>
      <c r="LL88" s="8"/>
      <c r="LM88" s="8"/>
      <c r="LN88" s="8"/>
      <c r="LO88" s="8"/>
      <c r="LP88" s="8"/>
      <c r="LQ88" s="8"/>
      <c r="LR88" s="8"/>
      <c r="LS88" s="8"/>
      <c r="LT88" s="8"/>
      <c r="LU88" s="8"/>
      <c r="LV88" s="8"/>
      <c r="LW88" s="8"/>
      <c r="LX88" s="8"/>
      <c r="LY88" s="8"/>
      <c r="LZ88" s="8"/>
      <c r="MA88" s="8"/>
      <c r="MB88" s="8"/>
      <c r="MC88" s="8"/>
      <c r="MD88" s="8"/>
      <c r="ME88" s="8"/>
      <c r="MF88" s="8"/>
      <c r="MG88" s="8"/>
      <c r="MH88" s="8"/>
      <c r="MI88" s="8"/>
      <c r="MJ88" s="8"/>
      <c r="MK88" s="8"/>
      <c r="ML88" s="8"/>
      <c r="MM88" s="8"/>
      <c r="MN88" s="8"/>
      <c r="MO88" s="8"/>
      <c r="MP88" s="8"/>
      <c r="MQ88" s="8"/>
      <c r="MR88" s="8"/>
      <c r="MS88" s="8"/>
      <c r="MT88" s="8"/>
      <c r="MU88" s="8"/>
      <c r="MV88" s="8"/>
      <c r="MW88" s="8"/>
      <c r="MX88" s="8"/>
      <c r="MY88" s="8"/>
      <c r="MZ88" s="8"/>
      <c r="NA88" s="8"/>
      <c r="NB88" s="8"/>
      <c r="NC88" s="8"/>
      <c r="ND88" s="8"/>
      <c r="NE88" s="8"/>
      <c r="NF88" s="8"/>
      <c r="NG88" s="8"/>
      <c r="NH88" s="8"/>
      <c r="NI88" s="8"/>
      <c r="NJ88" s="8"/>
      <c r="NK88" s="8"/>
      <c r="NL88" s="8"/>
      <c r="NM88" s="8"/>
      <c r="NN88" s="8"/>
      <c r="NO88" s="8"/>
      <c r="NP88" s="8"/>
      <c r="NQ88" s="8"/>
      <c r="NR88" s="8"/>
      <c r="NS88" s="8"/>
      <c r="NT88" s="8"/>
      <c r="NU88" s="8"/>
      <c r="NV88" s="8"/>
      <c r="NW88" s="8"/>
      <c r="NX88" s="8"/>
      <c r="NY88" s="8"/>
      <c r="NZ88" s="8"/>
      <c r="OA88" s="8"/>
      <c r="OB88" s="8"/>
      <c r="OC88" s="8"/>
      <c r="OD88" s="8"/>
      <c r="OE88" s="8"/>
      <c r="OF88" s="8"/>
      <c r="OG88" s="8"/>
      <c r="OH88" s="8"/>
      <c r="OI88" s="8"/>
      <c r="OJ88" s="8"/>
      <c r="OK88" s="8"/>
      <c r="OL88" s="8"/>
      <c r="OM88" s="8"/>
      <c r="ON88" s="8"/>
    </row>
    <row r="89" spans="1:404" s="9" customFormat="1" x14ac:dyDescent="0.15">
      <c r="A89" s="38">
        <v>405</v>
      </c>
      <c r="B89" s="11" t="s">
        <v>376</v>
      </c>
      <c r="C89" s="39">
        <v>2500</v>
      </c>
      <c r="D89" s="40">
        <v>25.2</v>
      </c>
      <c r="E89" s="123">
        <v>1</v>
      </c>
      <c r="F89" s="95">
        <f t="shared" si="7"/>
        <v>25.2</v>
      </c>
      <c r="G89" s="43" t="s">
        <v>582</v>
      </c>
      <c r="H89" s="44"/>
      <c r="I89" s="53" t="s">
        <v>304</v>
      </c>
      <c r="J89" s="46" t="s">
        <v>8</v>
      </c>
      <c r="K89" s="86">
        <v>156</v>
      </c>
      <c r="L89" s="219">
        <f t="shared" si="6"/>
        <v>3931.2</v>
      </c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  <c r="IW89" s="8"/>
      <c r="IX89" s="8"/>
      <c r="IY89" s="8"/>
      <c r="IZ89" s="8"/>
      <c r="JA89" s="8"/>
      <c r="JB89" s="8"/>
      <c r="JC89" s="8"/>
      <c r="JD89" s="8"/>
      <c r="JE89" s="8"/>
      <c r="JF89" s="8"/>
      <c r="JG89" s="8"/>
      <c r="JH89" s="8"/>
      <c r="JI89" s="8"/>
      <c r="JJ89" s="8"/>
      <c r="JK89" s="8"/>
      <c r="JL89" s="8"/>
      <c r="JM89" s="8"/>
      <c r="JN89" s="8"/>
      <c r="JO89" s="8"/>
      <c r="JP89" s="8"/>
      <c r="JQ89" s="8"/>
      <c r="JR89" s="8"/>
      <c r="JS89" s="8"/>
      <c r="JT89" s="8"/>
      <c r="JU89" s="8"/>
      <c r="JV89" s="8"/>
      <c r="JW89" s="8"/>
      <c r="JX89" s="8"/>
      <c r="JY89" s="8"/>
      <c r="JZ89" s="8"/>
      <c r="KA89" s="8"/>
      <c r="KB89" s="8"/>
      <c r="KC89" s="8"/>
      <c r="KD89" s="8"/>
      <c r="KE89" s="8"/>
      <c r="KF89" s="8"/>
      <c r="KG89" s="8"/>
      <c r="KH89" s="8"/>
      <c r="KI89" s="8"/>
      <c r="KJ89" s="8"/>
      <c r="KK89" s="8"/>
      <c r="KL89" s="8"/>
      <c r="KM89" s="8"/>
      <c r="KN89" s="8"/>
      <c r="KO89" s="8"/>
      <c r="KP89" s="8"/>
      <c r="KQ89" s="8"/>
      <c r="KR89" s="8"/>
      <c r="KS89" s="8"/>
      <c r="KT89" s="8"/>
      <c r="KU89" s="8"/>
      <c r="KV89" s="8"/>
      <c r="KW89" s="8"/>
      <c r="KX89" s="8"/>
      <c r="KY89" s="8"/>
      <c r="KZ89" s="8"/>
      <c r="LA89" s="8"/>
      <c r="LB89" s="8"/>
      <c r="LC89" s="8"/>
      <c r="LD89" s="8"/>
      <c r="LE89" s="8"/>
      <c r="LF89" s="8"/>
      <c r="LG89" s="8"/>
      <c r="LH89" s="8"/>
      <c r="LI89" s="8"/>
      <c r="LJ89" s="8"/>
      <c r="LK89" s="8"/>
      <c r="LL89" s="8"/>
      <c r="LM89" s="8"/>
      <c r="LN89" s="8"/>
      <c r="LO89" s="8"/>
      <c r="LP89" s="8"/>
      <c r="LQ89" s="8"/>
      <c r="LR89" s="8"/>
      <c r="LS89" s="8"/>
      <c r="LT89" s="8"/>
      <c r="LU89" s="8"/>
      <c r="LV89" s="8"/>
      <c r="LW89" s="8"/>
      <c r="LX89" s="8"/>
      <c r="LY89" s="8"/>
      <c r="LZ89" s="8"/>
      <c r="MA89" s="8"/>
      <c r="MB89" s="8"/>
      <c r="MC89" s="8"/>
      <c r="MD89" s="8"/>
      <c r="ME89" s="8"/>
      <c r="MF89" s="8"/>
      <c r="MG89" s="8"/>
      <c r="MH89" s="8"/>
      <c r="MI89" s="8"/>
      <c r="MJ89" s="8"/>
      <c r="MK89" s="8"/>
      <c r="ML89" s="8"/>
      <c r="MM89" s="8"/>
      <c r="MN89" s="8"/>
      <c r="MO89" s="8"/>
      <c r="MP89" s="8"/>
      <c r="MQ89" s="8"/>
      <c r="MR89" s="8"/>
      <c r="MS89" s="8"/>
      <c r="MT89" s="8"/>
      <c r="MU89" s="8"/>
      <c r="MV89" s="8"/>
      <c r="MW89" s="8"/>
      <c r="MX89" s="8"/>
      <c r="MY89" s="8"/>
      <c r="MZ89" s="8"/>
      <c r="NA89" s="8"/>
      <c r="NB89" s="8"/>
      <c r="NC89" s="8"/>
      <c r="ND89" s="8"/>
      <c r="NE89" s="8"/>
      <c r="NF89" s="8"/>
      <c r="NG89" s="8"/>
      <c r="NH89" s="8"/>
      <c r="NI89" s="8"/>
      <c r="NJ89" s="8"/>
      <c r="NK89" s="8"/>
      <c r="NL89" s="8"/>
      <c r="NM89" s="8"/>
      <c r="NN89" s="8"/>
      <c r="NO89" s="8"/>
      <c r="NP89" s="8"/>
      <c r="NQ89" s="8"/>
      <c r="NR89" s="8"/>
      <c r="NS89" s="8"/>
      <c r="NT89" s="8"/>
      <c r="NU89" s="8"/>
      <c r="NV89" s="8"/>
      <c r="NW89" s="8"/>
      <c r="NX89" s="8"/>
      <c r="NY89" s="8"/>
      <c r="NZ89" s="8"/>
      <c r="OA89" s="8"/>
      <c r="OB89" s="8"/>
      <c r="OC89" s="8"/>
      <c r="OD89" s="8"/>
      <c r="OE89" s="8"/>
      <c r="OF89" s="8"/>
      <c r="OG89" s="8"/>
      <c r="OH89" s="8"/>
      <c r="OI89" s="8"/>
      <c r="OJ89" s="8"/>
      <c r="OK89" s="8"/>
      <c r="OL89" s="8"/>
      <c r="OM89" s="8"/>
      <c r="ON89" s="8"/>
    </row>
    <row r="90" spans="1:404" s="9" customFormat="1" x14ac:dyDescent="0.15">
      <c r="A90" s="902">
        <v>406</v>
      </c>
      <c r="B90" s="86" t="s">
        <v>583</v>
      </c>
      <c r="C90" s="923">
        <v>2500</v>
      </c>
      <c r="D90" s="232">
        <v>9.52</v>
      </c>
      <c r="E90" s="218">
        <v>2</v>
      </c>
      <c r="F90" s="189">
        <f t="shared" si="7"/>
        <v>19.04</v>
      </c>
      <c r="G90" s="168" t="s">
        <v>582</v>
      </c>
      <c r="H90" s="169"/>
      <c r="I90" s="53" t="s">
        <v>304</v>
      </c>
      <c r="J90" s="46" t="s">
        <v>8</v>
      </c>
      <c r="K90" s="86">
        <v>156</v>
      </c>
      <c r="L90" s="219">
        <f t="shared" si="6"/>
        <v>2970.24</v>
      </c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  <c r="IW90" s="8"/>
      <c r="IX90" s="8"/>
      <c r="IY90" s="8"/>
      <c r="IZ90" s="8"/>
      <c r="JA90" s="8"/>
      <c r="JB90" s="8"/>
      <c r="JC90" s="8"/>
      <c r="JD90" s="8"/>
      <c r="JE90" s="8"/>
      <c r="JF90" s="8"/>
      <c r="JG90" s="8"/>
      <c r="JH90" s="8"/>
      <c r="JI90" s="8"/>
      <c r="JJ90" s="8"/>
      <c r="JK90" s="8"/>
      <c r="JL90" s="8"/>
      <c r="JM90" s="8"/>
      <c r="JN90" s="8"/>
      <c r="JO90" s="8"/>
      <c r="JP90" s="8"/>
      <c r="JQ90" s="8"/>
      <c r="JR90" s="8"/>
      <c r="JS90" s="8"/>
      <c r="JT90" s="8"/>
      <c r="JU90" s="8"/>
      <c r="JV90" s="8"/>
      <c r="JW90" s="8"/>
      <c r="JX90" s="8"/>
      <c r="JY90" s="8"/>
      <c r="JZ90" s="8"/>
      <c r="KA90" s="8"/>
      <c r="KB90" s="8"/>
      <c r="KC90" s="8"/>
      <c r="KD90" s="8"/>
      <c r="KE90" s="8"/>
      <c r="KF90" s="8"/>
      <c r="KG90" s="8"/>
      <c r="KH90" s="8"/>
      <c r="KI90" s="8"/>
      <c r="KJ90" s="8"/>
      <c r="KK90" s="8"/>
      <c r="KL90" s="8"/>
      <c r="KM90" s="8"/>
      <c r="KN90" s="8"/>
      <c r="KO90" s="8"/>
      <c r="KP90" s="8"/>
      <c r="KQ90" s="8"/>
      <c r="KR90" s="8"/>
      <c r="KS90" s="8"/>
      <c r="KT90" s="8"/>
      <c r="KU90" s="8"/>
      <c r="KV90" s="8"/>
      <c r="KW90" s="8"/>
      <c r="KX90" s="8"/>
      <c r="KY90" s="8"/>
      <c r="KZ90" s="8"/>
      <c r="LA90" s="8"/>
      <c r="LB90" s="8"/>
      <c r="LC90" s="8"/>
      <c r="LD90" s="8"/>
      <c r="LE90" s="8"/>
      <c r="LF90" s="8"/>
      <c r="LG90" s="8"/>
      <c r="LH90" s="8"/>
      <c r="LI90" s="8"/>
      <c r="LJ90" s="8"/>
      <c r="LK90" s="8"/>
      <c r="LL90" s="8"/>
      <c r="LM90" s="8"/>
      <c r="LN90" s="8"/>
      <c r="LO90" s="8"/>
      <c r="LP90" s="8"/>
      <c r="LQ90" s="8"/>
      <c r="LR90" s="8"/>
      <c r="LS90" s="8"/>
      <c r="LT90" s="8"/>
      <c r="LU90" s="8"/>
      <c r="LV90" s="8"/>
      <c r="LW90" s="8"/>
      <c r="LX90" s="8"/>
      <c r="LY90" s="8"/>
      <c r="LZ90" s="8"/>
      <c r="MA90" s="8"/>
      <c r="MB90" s="8"/>
      <c r="MC90" s="8"/>
      <c r="MD90" s="8"/>
      <c r="ME90" s="8"/>
      <c r="MF90" s="8"/>
      <c r="MG90" s="8"/>
      <c r="MH90" s="8"/>
      <c r="MI90" s="8"/>
      <c r="MJ90" s="8"/>
      <c r="MK90" s="8"/>
      <c r="ML90" s="8"/>
      <c r="MM90" s="8"/>
      <c r="MN90" s="8"/>
      <c r="MO90" s="8"/>
      <c r="MP90" s="8"/>
      <c r="MQ90" s="8"/>
      <c r="MR90" s="8"/>
      <c r="MS90" s="8"/>
      <c r="MT90" s="8"/>
      <c r="MU90" s="8"/>
      <c r="MV90" s="8"/>
      <c r="MW90" s="8"/>
      <c r="MX90" s="8"/>
      <c r="MY90" s="8"/>
      <c r="MZ90" s="8"/>
      <c r="NA90" s="8"/>
      <c r="NB90" s="8"/>
      <c r="NC90" s="8"/>
      <c r="ND90" s="8"/>
      <c r="NE90" s="8"/>
      <c r="NF90" s="8"/>
      <c r="NG90" s="8"/>
      <c r="NH90" s="8"/>
      <c r="NI90" s="8"/>
      <c r="NJ90" s="8"/>
      <c r="NK90" s="8"/>
      <c r="NL90" s="8"/>
      <c r="NM90" s="8"/>
      <c r="NN90" s="8"/>
      <c r="NO90" s="8"/>
      <c r="NP90" s="8"/>
      <c r="NQ90" s="8"/>
      <c r="NR90" s="8"/>
      <c r="NS90" s="8"/>
      <c r="NT90" s="8"/>
      <c r="NU90" s="8"/>
      <c r="NV90" s="8"/>
      <c r="NW90" s="8"/>
      <c r="NX90" s="8"/>
      <c r="NY90" s="8"/>
      <c r="NZ90" s="8"/>
      <c r="OA90" s="8"/>
      <c r="OB90" s="8"/>
      <c r="OC90" s="8"/>
      <c r="OD90" s="8"/>
      <c r="OE90" s="8"/>
      <c r="OF90" s="8"/>
      <c r="OG90" s="8"/>
      <c r="OH90" s="8"/>
      <c r="OI90" s="8"/>
      <c r="OJ90" s="8"/>
      <c r="OK90" s="8"/>
      <c r="OL90" s="8"/>
      <c r="OM90" s="8"/>
      <c r="ON90" s="8"/>
    </row>
    <row r="91" spans="1:404" s="9" customFormat="1" hidden="1" x14ac:dyDescent="0.15">
      <c r="A91" s="902"/>
      <c r="B91" s="86" t="s">
        <v>584</v>
      </c>
      <c r="C91" s="923"/>
      <c r="D91" s="232">
        <f>SUM(0.8*10)</f>
        <v>8</v>
      </c>
      <c r="E91" s="218"/>
      <c r="F91" s="189"/>
      <c r="G91" s="168"/>
      <c r="H91" s="169"/>
      <c r="I91" s="142"/>
      <c r="J91" s="86"/>
      <c r="K91" s="86"/>
      <c r="L91" s="219">
        <f t="shared" si="6"/>
        <v>0</v>
      </c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  <c r="IW91" s="8"/>
      <c r="IX91" s="8"/>
      <c r="IY91" s="8"/>
      <c r="IZ91" s="8"/>
      <c r="JA91" s="8"/>
      <c r="JB91" s="8"/>
      <c r="JC91" s="8"/>
      <c r="JD91" s="8"/>
      <c r="JE91" s="8"/>
      <c r="JF91" s="8"/>
      <c r="JG91" s="8"/>
      <c r="JH91" s="8"/>
      <c r="JI91" s="8"/>
      <c r="JJ91" s="8"/>
      <c r="JK91" s="8"/>
      <c r="JL91" s="8"/>
      <c r="JM91" s="8"/>
      <c r="JN91" s="8"/>
      <c r="JO91" s="8"/>
      <c r="JP91" s="8"/>
      <c r="JQ91" s="8"/>
      <c r="JR91" s="8"/>
      <c r="JS91" s="8"/>
      <c r="JT91" s="8"/>
      <c r="JU91" s="8"/>
      <c r="JV91" s="8"/>
      <c r="JW91" s="8"/>
      <c r="JX91" s="8"/>
      <c r="JY91" s="8"/>
      <c r="JZ91" s="8"/>
      <c r="KA91" s="8"/>
      <c r="KB91" s="8"/>
      <c r="KC91" s="8"/>
      <c r="KD91" s="8"/>
      <c r="KE91" s="8"/>
      <c r="KF91" s="8"/>
      <c r="KG91" s="8"/>
      <c r="KH91" s="8"/>
      <c r="KI91" s="8"/>
      <c r="KJ91" s="8"/>
      <c r="KK91" s="8"/>
      <c r="KL91" s="8"/>
      <c r="KM91" s="8"/>
      <c r="KN91" s="8"/>
      <c r="KO91" s="8"/>
      <c r="KP91" s="8"/>
      <c r="KQ91" s="8"/>
      <c r="KR91" s="8"/>
      <c r="KS91" s="8"/>
      <c r="KT91" s="8"/>
      <c r="KU91" s="8"/>
      <c r="KV91" s="8"/>
      <c r="KW91" s="8"/>
      <c r="KX91" s="8"/>
      <c r="KY91" s="8"/>
      <c r="KZ91" s="8"/>
      <c r="LA91" s="8"/>
      <c r="LB91" s="8"/>
      <c r="LC91" s="8"/>
      <c r="LD91" s="8"/>
      <c r="LE91" s="8"/>
      <c r="LF91" s="8"/>
      <c r="LG91" s="8"/>
      <c r="LH91" s="8"/>
      <c r="LI91" s="8"/>
      <c r="LJ91" s="8"/>
      <c r="LK91" s="8"/>
      <c r="LL91" s="8"/>
      <c r="LM91" s="8"/>
      <c r="LN91" s="8"/>
      <c r="LO91" s="8"/>
      <c r="LP91" s="8"/>
      <c r="LQ91" s="8"/>
      <c r="LR91" s="8"/>
      <c r="LS91" s="8"/>
      <c r="LT91" s="8"/>
      <c r="LU91" s="8"/>
      <c r="LV91" s="8"/>
      <c r="LW91" s="8"/>
      <c r="LX91" s="8"/>
      <c r="LY91" s="8"/>
      <c r="LZ91" s="8"/>
      <c r="MA91" s="8"/>
      <c r="MB91" s="8"/>
      <c r="MC91" s="8"/>
      <c r="MD91" s="8"/>
      <c r="ME91" s="8"/>
      <c r="MF91" s="8"/>
      <c r="MG91" s="8"/>
      <c r="MH91" s="8"/>
      <c r="MI91" s="8"/>
      <c r="MJ91" s="8"/>
      <c r="MK91" s="8"/>
      <c r="ML91" s="8"/>
      <c r="MM91" s="8"/>
      <c r="MN91" s="8"/>
      <c r="MO91" s="8"/>
      <c r="MP91" s="8"/>
      <c r="MQ91" s="8"/>
      <c r="MR91" s="8"/>
      <c r="MS91" s="8"/>
      <c r="MT91" s="8"/>
      <c r="MU91" s="8"/>
      <c r="MV91" s="8"/>
      <c r="MW91" s="8"/>
      <c r="MX91" s="8"/>
      <c r="MY91" s="8"/>
      <c r="MZ91" s="8"/>
      <c r="NA91" s="8"/>
      <c r="NB91" s="8"/>
      <c r="NC91" s="8"/>
      <c r="ND91" s="8"/>
      <c r="NE91" s="8"/>
      <c r="NF91" s="8"/>
      <c r="NG91" s="8"/>
      <c r="NH91" s="8"/>
      <c r="NI91" s="8"/>
      <c r="NJ91" s="8"/>
      <c r="NK91" s="8"/>
      <c r="NL91" s="8"/>
      <c r="NM91" s="8"/>
      <c r="NN91" s="8"/>
      <c r="NO91" s="8"/>
      <c r="NP91" s="8"/>
      <c r="NQ91" s="8"/>
      <c r="NR91" s="8"/>
      <c r="NS91" s="8"/>
      <c r="NT91" s="8"/>
      <c r="NU91" s="8"/>
      <c r="NV91" s="8"/>
      <c r="NW91" s="8"/>
      <c r="NX91" s="8"/>
      <c r="NY91" s="8"/>
      <c r="NZ91" s="8"/>
      <c r="OA91" s="8"/>
      <c r="OB91" s="8"/>
      <c r="OC91" s="8"/>
      <c r="OD91" s="8"/>
      <c r="OE91" s="8"/>
      <c r="OF91" s="8"/>
      <c r="OG91" s="8"/>
      <c r="OH91" s="8"/>
      <c r="OI91" s="8"/>
      <c r="OJ91" s="8"/>
      <c r="OK91" s="8"/>
      <c r="OL91" s="8"/>
      <c r="OM91" s="8"/>
      <c r="ON91" s="8"/>
    </row>
    <row r="92" spans="1:404" s="9" customFormat="1" hidden="1" x14ac:dyDescent="0.15">
      <c r="A92" s="902">
        <v>407</v>
      </c>
      <c r="B92" s="86" t="s">
        <v>351</v>
      </c>
      <c r="C92" s="923"/>
      <c r="D92" s="232">
        <v>18.41</v>
      </c>
      <c r="E92" s="218"/>
      <c r="F92" s="189"/>
      <c r="G92" s="168" t="s">
        <v>585</v>
      </c>
      <c r="H92" s="169"/>
      <c r="I92" s="53"/>
      <c r="J92" s="46"/>
      <c r="K92" s="86"/>
      <c r="L92" s="219">
        <f t="shared" si="6"/>
        <v>0</v>
      </c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  <c r="IW92" s="8"/>
      <c r="IX92" s="8"/>
      <c r="IY92" s="8"/>
      <c r="IZ92" s="8"/>
      <c r="JA92" s="8"/>
      <c r="JB92" s="8"/>
      <c r="JC92" s="8"/>
      <c r="JD92" s="8"/>
      <c r="JE92" s="8"/>
      <c r="JF92" s="8"/>
      <c r="JG92" s="8"/>
      <c r="JH92" s="8"/>
      <c r="JI92" s="8"/>
      <c r="JJ92" s="8"/>
      <c r="JK92" s="8"/>
      <c r="JL92" s="8"/>
      <c r="JM92" s="8"/>
      <c r="JN92" s="8"/>
      <c r="JO92" s="8"/>
      <c r="JP92" s="8"/>
      <c r="JQ92" s="8"/>
      <c r="JR92" s="8"/>
      <c r="JS92" s="8"/>
      <c r="JT92" s="8"/>
      <c r="JU92" s="8"/>
      <c r="JV92" s="8"/>
      <c r="JW92" s="8"/>
      <c r="JX92" s="8"/>
      <c r="JY92" s="8"/>
      <c r="JZ92" s="8"/>
      <c r="KA92" s="8"/>
      <c r="KB92" s="8"/>
      <c r="KC92" s="8"/>
      <c r="KD92" s="8"/>
      <c r="KE92" s="8"/>
      <c r="KF92" s="8"/>
      <c r="KG92" s="8"/>
      <c r="KH92" s="8"/>
      <c r="KI92" s="8"/>
      <c r="KJ92" s="8"/>
      <c r="KK92" s="8"/>
      <c r="KL92" s="8"/>
      <c r="KM92" s="8"/>
      <c r="KN92" s="8"/>
      <c r="KO92" s="8"/>
      <c r="KP92" s="8"/>
      <c r="KQ92" s="8"/>
      <c r="KR92" s="8"/>
      <c r="KS92" s="8"/>
      <c r="KT92" s="8"/>
      <c r="KU92" s="8"/>
      <c r="KV92" s="8"/>
      <c r="KW92" s="8"/>
      <c r="KX92" s="8"/>
      <c r="KY92" s="8"/>
      <c r="KZ92" s="8"/>
      <c r="LA92" s="8"/>
      <c r="LB92" s="8"/>
      <c r="LC92" s="8"/>
      <c r="LD92" s="8"/>
      <c r="LE92" s="8"/>
      <c r="LF92" s="8"/>
      <c r="LG92" s="8"/>
      <c r="LH92" s="8"/>
      <c r="LI92" s="8"/>
      <c r="LJ92" s="8"/>
      <c r="LK92" s="8"/>
      <c r="LL92" s="8"/>
      <c r="LM92" s="8"/>
      <c r="LN92" s="8"/>
      <c r="LO92" s="8"/>
      <c r="LP92" s="8"/>
      <c r="LQ92" s="8"/>
      <c r="LR92" s="8"/>
      <c r="LS92" s="8"/>
      <c r="LT92" s="8"/>
      <c r="LU92" s="8"/>
      <c r="LV92" s="8"/>
      <c r="LW92" s="8"/>
      <c r="LX92" s="8"/>
      <c r="LY92" s="8"/>
      <c r="LZ92" s="8"/>
      <c r="MA92" s="8"/>
      <c r="MB92" s="8"/>
      <c r="MC92" s="8"/>
      <c r="MD92" s="8"/>
      <c r="ME92" s="8"/>
      <c r="MF92" s="8"/>
      <c r="MG92" s="8"/>
      <c r="MH92" s="8"/>
      <c r="MI92" s="8"/>
      <c r="MJ92" s="8"/>
      <c r="MK92" s="8"/>
      <c r="ML92" s="8"/>
      <c r="MM92" s="8"/>
      <c r="MN92" s="8"/>
      <c r="MO92" s="8"/>
      <c r="MP92" s="8"/>
      <c r="MQ92" s="8"/>
      <c r="MR92" s="8"/>
      <c r="MS92" s="8"/>
      <c r="MT92" s="8"/>
      <c r="MU92" s="8"/>
      <c r="MV92" s="8"/>
      <c r="MW92" s="8"/>
      <c r="MX92" s="8"/>
      <c r="MY92" s="8"/>
      <c r="MZ92" s="8"/>
      <c r="NA92" s="8"/>
      <c r="NB92" s="8"/>
      <c r="NC92" s="8"/>
      <c r="ND92" s="8"/>
      <c r="NE92" s="8"/>
      <c r="NF92" s="8"/>
      <c r="NG92" s="8"/>
      <c r="NH92" s="8"/>
      <c r="NI92" s="8"/>
      <c r="NJ92" s="8"/>
      <c r="NK92" s="8"/>
      <c r="NL92" s="8"/>
      <c r="NM92" s="8"/>
      <c r="NN92" s="8"/>
      <c r="NO92" s="8"/>
      <c r="NP92" s="8"/>
      <c r="NQ92" s="8"/>
      <c r="NR92" s="8"/>
      <c r="NS92" s="8"/>
      <c r="NT92" s="8"/>
      <c r="NU92" s="8"/>
      <c r="NV92" s="8"/>
      <c r="NW92" s="8"/>
      <c r="NX92" s="8"/>
      <c r="NY92" s="8"/>
      <c r="NZ92" s="8"/>
      <c r="OA92" s="8"/>
      <c r="OB92" s="8"/>
      <c r="OC92" s="8"/>
      <c r="OD92" s="8"/>
      <c r="OE92" s="8"/>
      <c r="OF92" s="8"/>
      <c r="OG92" s="8"/>
      <c r="OH92" s="8"/>
      <c r="OI92" s="8"/>
      <c r="OJ92" s="8"/>
      <c r="OK92" s="8"/>
      <c r="OL92" s="8"/>
      <c r="OM92" s="8"/>
      <c r="ON92" s="8"/>
    </row>
    <row r="93" spans="1:404" s="9" customFormat="1" x14ac:dyDescent="0.15">
      <c r="A93" s="902">
        <v>408</v>
      </c>
      <c r="B93" s="86" t="s">
        <v>586</v>
      </c>
      <c r="C93" s="923">
        <v>2500</v>
      </c>
      <c r="D93" s="232">
        <v>28.32</v>
      </c>
      <c r="E93" s="218">
        <v>1</v>
      </c>
      <c r="F93" s="189">
        <f t="shared" si="7"/>
        <v>28.32</v>
      </c>
      <c r="G93" s="168" t="s">
        <v>585</v>
      </c>
      <c r="H93" s="169"/>
      <c r="I93" s="53" t="s">
        <v>1091</v>
      </c>
      <c r="J93" s="46" t="s">
        <v>353</v>
      </c>
      <c r="K93" s="86">
        <v>104</v>
      </c>
      <c r="L93" s="219">
        <f t="shared" si="6"/>
        <v>2945.28</v>
      </c>
      <c r="M93" s="147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  <c r="IW93" s="8"/>
      <c r="IX93" s="8"/>
      <c r="IY93" s="8"/>
      <c r="IZ93" s="8"/>
      <c r="JA93" s="8"/>
      <c r="JB93" s="8"/>
      <c r="JC93" s="8"/>
      <c r="JD93" s="8"/>
      <c r="JE93" s="8"/>
      <c r="JF93" s="8"/>
      <c r="JG93" s="8"/>
      <c r="JH93" s="8"/>
      <c r="JI93" s="8"/>
      <c r="JJ93" s="8"/>
      <c r="JK93" s="8"/>
      <c r="JL93" s="8"/>
      <c r="JM93" s="8"/>
      <c r="JN93" s="8"/>
      <c r="JO93" s="8"/>
      <c r="JP93" s="8"/>
      <c r="JQ93" s="8"/>
      <c r="JR93" s="8"/>
      <c r="JS93" s="8"/>
      <c r="JT93" s="8"/>
      <c r="JU93" s="8"/>
      <c r="JV93" s="8"/>
      <c r="JW93" s="8"/>
      <c r="JX93" s="8"/>
      <c r="JY93" s="8"/>
      <c r="JZ93" s="8"/>
      <c r="KA93" s="8"/>
      <c r="KB93" s="8"/>
      <c r="KC93" s="8"/>
      <c r="KD93" s="8"/>
      <c r="KE93" s="8"/>
      <c r="KF93" s="8"/>
      <c r="KG93" s="8"/>
      <c r="KH93" s="8"/>
      <c r="KI93" s="8"/>
      <c r="KJ93" s="8"/>
      <c r="KK93" s="8"/>
      <c r="KL93" s="8"/>
      <c r="KM93" s="8"/>
      <c r="KN93" s="8"/>
      <c r="KO93" s="8"/>
      <c r="KP93" s="8"/>
      <c r="KQ93" s="8"/>
      <c r="KR93" s="8"/>
      <c r="KS93" s="8"/>
      <c r="KT93" s="8"/>
      <c r="KU93" s="8"/>
      <c r="KV93" s="8"/>
      <c r="KW93" s="8"/>
      <c r="KX93" s="8"/>
      <c r="KY93" s="8"/>
      <c r="KZ93" s="8"/>
      <c r="LA93" s="8"/>
      <c r="LB93" s="8"/>
      <c r="LC93" s="8"/>
      <c r="LD93" s="8"/>
      <c r="LE93" s="8"/>
      <c r="LF93" s="8"/>
      <c r="LG93" s="8"/>
      <c r="LH93" s="8"/>
      <c r="LI93" s="8"/>
      <c r="LJ93" s="8"/>
      <c r="LK93" s="8"/>
      <c r="LL93" s="8"/>
      <c r="LM93" s="8"/>
      <c r="LN93" s="8"/>
      <c r="LO93" s="8"/>
      <c r="LP93" s="8"/>
      <c r="LQ93" s="8"/>
      <c r="LR93" s="8"/>
      <c r="LS93" s="8"/>
      <c r="LT93" s="8"/>
      <c r="LU93" s="8"/>
      <c r="LV93" s="8"/>
      <c r="LW93" s="8"/>
      <c r="LX93" s="8"/>
      <c r="LY93" s="8"/>
      <c r="LZ93" s="8"/>
      <c r="MA93" s="8"/>
      <c r="MB93" s="8"/>
      <c r="MC93" s="8"/>
      <c r="MD93" s="8"/>
      <c r="ME93" s="8"/>
      <c r="MF93" s="8"/>
      <c r="MG93" s="8"/>
      <c r="MH93" s="8"/>
      <c r="MI93" s="8"/>
      <c r="MJ93" s="8"/>
      <c r="MK93" s="8"/>
      <c r="ML93" s="8"/>
      <c r="MM93" s="8"/>
      <c r="MN93" s="8"/>
      <c r="MO93" s="8"/>
      <c r="MP93" s="8"/>
      <c r="MQ93" s="8"/>
      <c r="MR93" s="8"/>
      <c r="MS93" s="8"/>
      <c r="MT93" s="8"/>
      <c r="MU93" s="8"/>
      <c r="MV93" s="8"/>
      <c r="MW93" s="8"/>
      <c r="MX93" s="8"/>
      <c r="MY93" s="8"/>
      <c r="MZ93" s="8"/>
      <c r="NA93" s="8"/>
      <c r="NB93" s="8"/>
      <c r="NC93" s="8"/>
      <c r="ND93" s="8"/>
      <c r="NE93" s="8"/>
      <c r="NF93" s="8"/>
      <c r="NG93" s="8"/>
      <c r="NH93" s="8"/>
      <c r="NI93" s="8"/>
      <c r="NJ93" s="8"/>
      <c r="NK93" s="8"/>
      <c r="NL93" s="8"/>
      <c r="NM93" s="8"/>
      <c r="NN93" s="8"/>
      <c r="NO93" s="8"/>
      <c r="NP93" s="8"/>
      <c r="NQ93" s="8"/>
      <c r="NR93" s="8"/>
      <c r="NS93" s="8"/>
      <c r="NT93" s="8"/>
      <c r="NU93" s="8"/>
      <c r="NV93" s="8"/>
      <c r="NW93" s="8"/>
      <c r="NX93" s="8"/>
      <c r="NY93" s="8"/>
      <c r="NZ93" s="8"/>
      <c r="OA93" s="8"/>
      <c r="OB93" s="8"/>
      <c r="OC93" s="8"/>
      <c r="OD93" s="8"/>
      <c r="OE93" s="8"/>
      <c r="OF93" s="8"/>
      <c r="OG93" s="8"/>
      <c r="OH93" s="8"/>
      <c r="OI93" s="8"/>
      <c r="OJ93" s="8"/>
      <c r="OK93" s="8"/>
      <c r="OL93" s="8"/>
      <c r="OM93" s="8"/>
      <c r="ON93" s="8"/>
    </row>
    <row r="94" spans="1:404" s="9" customFormat="1" hidden="1" x14ac:dyDescent="0.15">
      <c r="A94" s="902">
        <v>409</v>
      </c>
      <c r="B94" s="86" t="s">
        <v>69</v>
      </c>
      <c r="C94" s="923"/>
      <c r="D94" s="232"/>
      <c r="E94" s="218"/>
      <c r="F94" s="189"/>
      <c r="G94" s="168"/>
      <c r="H94" s="169"/>
      <c r="I94" s="53"/>
      <c r="J94" s="46"/>
      <c r="K94" s="86"/>
      <c r="L94" s="219">
        <f t="shared" si="6"/>
        <v>0</v>
      </c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  <c r="IW94" s="8"/>
      <c r="IX94" s="8"/>
      <c r="IY94" s="8"/>
      <c r="IZ94" s="8"/>
      <c r="JA94" s="8"/>
      <c r="JB94" s="8"/>
      <c r="JC94" s="8"/>
      <c r="JD94" s="8"/>
      <c r="JE94" s="8"/>
      <c r="JF94" s="8"/>
      <c r="JG94" s="8"/>
      <c r="JH94" s="8"/>
      <c r="JI94" s="8"/>
      <c r="JJ94" s="8"/>
      <c r="JK94" s="8"/>
      <c r="JL94" s="8"/>
      <c r="JM94" s="8"/>
      <c r="JN94" s="8"/>
      <c r="JO94" s="8"/>
      <c r="JP94" s="8"/>
      <c r="JQ94" s="8"/>
      <c r="JR94" s="8"/>
      <c r="JS94" s="8"/>
      <c r="JT94" s="8"/>
      <c r="JU94" s="8"/>
      <c r="JV94" s="8"/>
      <c r="JW94" s="8"/>
      <c r="JX94" s="8"/>
      <c r="JY94" s="8"/>
      <c r="JZ94" s="8"/>
      <c r="KA94" s="8"/>
      <c r="KB94" s="8"/>
      <c r="KC94" s="8"/>
      <c r="KD94" s="8"/>
      <c r="KE94" s="8"/>
      <c r="KF94" s="8"/>
      <c r="KG94" s="8"/>
      <c r="KH94" s="8"/>
      <c r="KI94" s="8"/>
      <c r="KJ94" s="8"/>
      <c r="KK94" s="8"/>
      <c r="KL94" s="8"/>
      <c r="KM94" s="8"/>
      <c r="KN94" s="8"/>
      <c r="KO94" s="8"/>
      <c r="KP94" s="8"/>
      <c r="KQ94" s="8"/>
      <c r="KR94" s="8"/>
      <c r="KS94" s="8"/>
      <c r="KT94" s="8"/>
      <c r="KU94" s="8"/>
      <c r="KV94" s="8"/>
      <c r="KW94" s="8"/>
      <c r="KX94" s="8"/>
      <c r="KY94" s="8"/>
      <c r="KZ94" s="8"/>
      <c r="LA94" s="8"/>
      <c r="LB94" s="8"/>
      <c r="LC94" s="8"/>
      <c r="LD94" s="8"/>
      <c r="LE94" s="8"/>
      <c r="LF94" s="8"/>
      <c r="LG94" s="8"/>
      <c r="LH94" s="8"/>
      <c r="LI94" s="8"/>
      <c r="LJ94" s="8"/>
      <c r="LK94" s="8"/>
      <c r="LL94" s="8"/>
      <c r="LM94" s="8"/>
      <c r="LN94" s="8"/>
      <c r="LO94" s="8"/>
      <c r="LP94" s="8"/>
      <c r="LQ94" s="8"/>
      <c r="LR94" s="8"/>
      <c r="LS94" s="8"/>
      <c r="LT94" s="8"/>
      <c r="LU94" s="8"/>
      <c r="LV94" s="8"/>
      <c r="LW94" s="8"/>
      <c r="LX94" s="8"/>
      <c r="LY94" s="8"/>
      <c r="LZ94" s="8"/>
      <c r="MA94" s="8"/>
      <c r="MB94" s="8"/>
      <c r="MC94" s="8"/>
      <c r="MD94" s="8"/>
      <c r="ME94" s="8"/>
      <c r="MF94" s="8"/>
      <c r="MG94" s="8"/>
      <c r="MH94" s="8"/>
      <c r="MI94" s="8"/>
      <c r="MJ94" s="8"/>
      <c r="MK94" s="8"/>
      <c r="ML94" s="8"/>
      <c r="MM94" s="8"/>
      <c r="MN94" s="8"/>
      <c r="MO94" s="8"/>
      <c r="MP94" s="8"/>
      <c r="MQ94" s="8"/>
      <c r="MR94" s="8"/>
      <c r="MS94" s="8"/>
      <c r="MT94" s="8"/>
      <c r="MU94" s="8"/>
      <c r="MV94" s="8"/>
      <c r="MW94" s="8"/>
      <c r="MX94" s="8"/>
      <c r="MY94" s="8"/>
      <c r="MZ94" s="8"/>
      <c r="NA94" s="8"/>
      <c r="NB94" s="8"/>
      <c r="NC94" s="8"/>
      <c r="ND94" s="8"/>
      <c r="NE94" s="8"/>
      <c r="NF94" s="8"/>
      <c r="NG94" s="8"/>
      <c r="NH94" s="8"/>
      <c r="NI94" s="8"/>
      <c r="NJ94" s="8"/>
      <c r="NK94" s="8"/>
      <c r="NL94" s="8"/>
      <c r="NM94" s="8"/>
      <c r="NN94" s="8"/>
      <c r="NO94" s="8"/>
      <c r="NP94" s="8"/>
      <c r="NQ94" s="8"/>
      <c r="NR94" s="8"/>
      <c r="NS94" s="8"/>
      <c r="NT94" s="8"/>
      <c r="NU94" s="8"/>
      <c r="NV94" s="8"/>
      <c r="NW94" s="8"/>
      <c r="NX94" s="8"/>
      <c r="NY94" s="8"/>
      <c r="NZ94" s="8"/>
      <c r="OA94" s="8"/>
      <c r="OB94" s="8"/>
      <c r="OC94" s="8"/>
      <c r="OD94" s="8"/>
      <c r="OE94" s="8"/>
      <c r="OF94" s="8"/>
      <c r="OG94" s="8"/>
      <c r="OH94" s="8"/>
      <c r="OI94" s="8"/>
      <c r="OJ94" s="8"/>
      <c r="OK94" s="8"/>
      <c r="OL94" s="8"/>
      <c r="OM94" s="8"/>
      <c r="ON94" s="8"/>
    </row>
    <row r="95" spans="1:404" s="9" customFormat="1" x14ac:dyDescent="0.15">
      <c r="A95" s="902">
        <v>410</v>
      </c>
      <c r="B95" s="86" t="s">
        <v>586</v>
      </c>
      <c r="C95" s="923"/>
      <c r="D95" s="232">
        <v>33.04</v>
      </c>
      <c r="E95" s="218">
        <v>1</v>
      </c>
      <c r="F95" s="189">
        <f t="shared" si="7"/>
        <v>33.04</v>
      </c>
      <c r="G95" s="168" t="s">
        <v>585</v>
      </c>
      <c r="H95" s="169"/>
      <c r="I95" s="53" t="s">
        <v>493</v>
      </c>
      <c r="J95" s="46" t="s">
        <v>353</v>
      </c>
      <c r="K95" s="86">
        <v>104</v>
      </c>
      <c r="L95" s="219">
        <f t="shared" si="6"/>
        <v>3436.16</v>
      </c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  <c r="IW95" s="8"/>
      <c r="IX95" s="8"/>
      <c r="IY95" s="8"/>
      <c r="IZ95" s="8"/>
      <c r="JA95" s="8"/>
      <c r="JB95" s="8"/>
      <c r="JC95" s="8"/>
      <c r="JD95" s="8"/>
      <c r="JE95" s="8"/>
      <c r="JF95" s="8"/>
      <c r="JG95" s="8"/>
      <c r="JH95" s="8"/>
      <c r="JI95" s="8"/>
      <c r="JJ95" s="8"/>
      <c r="JK95" s="8"/>
      <c r="JL95" s="8"/>
      <c r="JM95" s="8"/>
      <c r="JN95" s="8"/>
      <c r="JO95" s="8"/>
      <c r="JP95" s="8"/>
      <c r="JQ95" s="8"/>
      <c r="JR95" s="8"/>
      <c r="JS95" s="8"/>
      <c r="JT95" s="8"/>
      <c r="JU95" s="8"/>
      <c r="JV95" s="8"/>
      <c r="JW95" s="8"/>
      <c r="JX95" s="8"/>
      <c r="JY95" s="8"/>
      <c r="JZ95" s="8"/>
      <c r="KA95" s="8"/>
      <c r="KB95" s="8"/>
      <c r="KC95" s="8"/>
      <c r="KD95" s="8"/>
      <c r="KE95" s="8"/>
      <c r="KF95" s="8"/>
      <c r="KG95" s="8"/>
      <c r="KH95" s="8"/>
      <c r="KI95" s="8"/>
      <c r="KJ95" s="8"/>
      <c r="KK95" s="8"/>
      <c r="KL95" s="8"/>
      <c r="KM95" s="8"/>
      <c r="KN95" s="8"/>
      <c r="KO95" s="8"/>
      <c r="KP95" s="8"/>
      <c r="KQ95" s="8"/>
      <c r="KR95" s="8"/>
      <c r="KS95" s="8"/>
      <c r="KT95" s="8"/>
      <c r="KU95" s="8"/>
      <c r="KV95" s="8"/>
      <c r="KW95" s="8"/>
      <c r="KX95" s="8"/>
      <c r="KY95" s="8"/>
      <c r="KZ95" s="8"/>
      <c r="LA95" s="8"/>
      <c r="LB95" s="8"/>
      <c r="LC95" s="8"/>
      <c r="LD95" s="8"/>
      <c r="LE95" s="8"/>
      <c r="LF95" s="8"/>
      <c r="LG95" s="8"/>
      <c r="LH95" s="8"/>
      <c r="LI95" s="8"/>
      <c r="LJ95" s="8"/>
      <c r="LK95" s="8"/>
      <c r="LL95" s="8"/>
      <c r="LM95" s="8"/>
      <c r="LN95" s="8"/>
      <c r="LO95" s="8"/>
      <c r="LP95" s="8"/>
      <c r="LQ95" s="8"/>
      <c r="LR95" s="8"/>
      <c r="LS95" s="8"/>
      <c r="LT95" s="8"/>
      <c r="LU95" s="8"/>
      <c r="LV95" s="8"/>
      <c r="LW95" s="8"/>
      <c r="LX95" s="8"/>
      <c r="LY95" s="8"/>
      <c r="LZ95" s="8"/>
      <c r="MA95" s="8"/>
      <c r="MB95" s="8"/>
      <c r="MC95" s="8"/>
      <c r="MD95" s="8"/>
      <c r="ME95" s="8"/>
      <c r="MF95" s="8"/>
      <c r="MG95" s="8"/>
      <c r="MH95" s="8"/>
      <c r="MI95" s="8"/>
      <c r="MJ95" s="8"/>
      <c r="MK95" s="8"/>
      <c r="ML95" s="8"/>
      <c r="MM95" s="8"/>
      <c r="MN95" s="8"/>
      <c r="MO95" s="8"/>
      <c r="MP95" s="8"/>
      <c r="MQ95" s="8"/>
      <c r="MR95" s="8"/>
      <c r="MS95" s="8"/>
      <c r="MT95" s="8"/>
      <c r="MU95" s="8"/>
      <c r="MV95" s="8"/>
      <c r="MW95" s="8"/>
      <c r="MX95" s="8"/>
      <c r="MY95" s="8"/>
      <c r="MZ95" s="8"/>
      <c r="NA95" s="8"/>
      <c r="NB95" s="8"/>
      <c r="NC95" s="8"/>
      <c r="ND95" s="8"/>
      <c r="NE95" s="8"/>
      <c r="NF95" s="8"/>
      <c r="NG95" s="8"/>
      <c r="NH95" s="8"/>
      <c r="NI95" s="8"/>
      <c r="NJ95" s="8"/>
      <c r="NK95" s="8"/>
      <c r="NL95" s="8"/>
      <c r="NM95" s="8"/>
      <c r="NN95" s="8"/>
      <c r="NO95" s="8"/>
      <c r="NP95" s="8"/>
      <c r="NQ95" s="8"/>
      <c r="NR95" s="8"/>
      <c r="NS95" s="8"/>
      <c r="NT95" s="8"/>
      <c r="NU95" s="8"/>
      <c r="NV95" s="8"/>
      <c r="NW95" s="8"/>
      <c r="NX95" s="8"/>
      <c r="NY95" s="8"/>
      <c r="NZ95" s="8"/>
      <c r="OA95" s="8"/>
      <c r="OB95" s="8"/>
      <c r="OC95" s="8"/>
      <c r="OD95" s="8"/>
      <c r="OE95" s="8"/>
      <c r="OF95" s="8"/>
      <c r="OG95" s="8"/>
      <c r="OH95" s="8"/>
      <c r="OI95" s="8"/>
      <c r="OJ95" s="8"/>
      <c r="OK95" s="8"/>
      <c r="OL95" s="8"/>
      <c r="OM95" s="8"/>
      <c r="ON95" s="8"/>
    </row>
    <row r="96" spans="1:404" s="9" customFormat="1" x14ac:dyDescent="0.15">
      <c r="A96" s="38">
        <v>411</v>
      </c>
      <c r="B96" s="11" t="s">
        <v>587</v>
      </c>
      <c r="C96" s="39">
        <v>2500</v>
      </c>
      <c r="D96" s="40">
        <v>10.78</v>
      </c>
      <c r="E96" s="123">
        <v>1</v>
      </c>
      <c r="F96" s="95">
        <f t="shared" si="7"/>
        <v>10.78</v>
      </c>
      <c r="G96" s="43" t="s">
        <v>585</v>
      </c>
      <c r="H96" s="44"/>
      <c r="I96" s="53" t="s">
        <v>304</v>
      </c>
      <c r="J96" s="46" t="s">
        <v>8</v>
      </c>
      <c r="K96" s="86">
        <v>156</v>
      </c>
      <c r="L96" s="219">
        <f t="shared" si="6"/>
        <v>1681.6799999999998</v>
      </c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  <c r="IW96" s="8"/>
      <c r="IX96" s="8"/>
      <c r="IY96" s="8"/>
      <c r="IZ96" s="8"/>
      <c r="JA96" s="8"/>
      <c r="JB96" s="8"/>
      <c r="JC96" s="8"/>
      <c r="JD96" s="8"/>
      <c r="JE96" s="8"/>
      <c r="JF96" s="8"/>
      <c r="JG96" s="8"/>
      <c r="JH96" s="8"/>
      <c r="JI96" s="8"/>
      <c r="JJ96" s="8"/>
      <c r="JK96" s="8"/>
      <c r="JL96" s="8"/>
      <c r="JM96" s="8"/>
      <c r="JN96" s="8"/>
      <c r="JO96" s="8"/>
      <c r="JP96" s="8"/>
      <c r="JQ96" s="8"/>
      <c r="JR96" s="8"/>
      <c r="JS96" s="8"/>
      <c r="JT96" s="8"/>
      <c r="JU96" s="8"/>
      <c r="JV96" s="8"/>
      <c r="JW96" s="8"/>
      <c r="JX96" s="8"/>
      <c r="JY96" s="8"/>
      <c r="JZ96" s="8"/>
      <c r="KA96" s="8"/>
      <c r="KB96" s="8"/>
      <c r="KC96" s="8"/>
      <c r="KD96" s="8"/>
      <c r="KE96" s="8"/>
      <c r="KF96" s="8"/>
      <c r="KG96" s="8"/>
      <c r="KH96" s="8"/>
      <c r="KI96" s="8"/>
      <c r="KJ96" s="8"/>
      <c r="KK96" s="8"/>
      <c r="KL96" s="8"/>
      <c r="KM96" s="8"/>
      <c r="KN96" s="8"/>
      <c r="KO96" s="8"/>
      <c r="KP96" s="8"/>
      <c r="KQ96" s="8"/>
      <c r="KR96" s="8"/>
      <c r="KS96" s="8"/>
      <c r="KT96" s="8"/>
      <c r="KU96" s="8"/>
      <c r="KV96" s="8"/>
      <c r="KW96" s="8"/>
      <c r="KX96" s="8"/>
      <c r="KY96" s="8"/>
      <c r="KZ96" s="8"/>
      <c r="LA96" s="8"/>
      <c r="LB96" s="8"/>
      <c r="LC96" s="8"/>
      <c r="LD96" s="8"/>
      <c r="LE96" s="8"/>
      <c r="LF96" s="8"/>
      <c r="LG96" s="8"/>
      <c r="LH96" s="8"/>
      <c r="LI96" s="8"/>
      <c r="LJ96" s="8"/>
      <c r="LK96" s="8"/>
      <c r="LL96" s="8"/>
      <c r="LM96" s="8"/>
      <c r="LN96" s="8"/>
      <c r="LO96" s="8"/>
      <c r="LP96" s="8"/>
      <c r="LQ96" s="8"/>
      <c r="LR96" s="8"/>
      <c r="LS96" s="8"/>
      <c r="LT96" s="8"/>
      <c r="LU96" s="8"/>
      <c r="LV96" s="8"/>
      <c r="LW96" s="8"/>
      <c r="LX96" s="8"/>
      <c r="LY96" s="8"/>
      <c r="LZ96" s="8"/>
      <c r="MA96" s="8"/>
      <c r="MB96" s="8"/>
      <c r="MC96" s="8"/>
      <c r="MD96" s="8"/>
      <c r="ME96" s="8"/>
      <c r="MF96" s="8"/>
      <c r="MG96" s="8"/>
      <c r="MH96" s="8"/>
      <c r="MI96" s="8"/>
      <c r="MJ96" s="8"/>
      <c r="MK96" s="8"/>
      <c r="ML96" s="8"/>
      <c r="MM96" s="8"/>
      <c r="MN96" s="8"/>
      <c r="MO96" s="8"/>
      <c r="MP96" s="8"/>
      <c r="MQ96" s="8"/>
      <c r="MR96" s="8"/>
      <c r="MS96" s="8"/>
      <c r="MT96" s="8"/>
      <c r="MU96" s="8"/>
      <c r="MV96" s="8"/>
      <c r="MW96" s="8"/>
      <c r="MX96" s="8"/>
      <c r="MY96" s="8"/>
      <c r="MZ96" s="8"/>
      <c r="NA96" s="8"/>
      <c r="NB96" s="8"/>
      <c r="NC96" s="8"/>
      <c r="ND96" s="8"/>
      <c r="NE96" s="8"/>
      <c r="NF96" s="8"/>
      <c r="NG96" s="8"/>
      <c r="NH96" s="8"/>
      <c r="NI96" s="8"/>
      <c r="NJ96" s="8"/>
      <c r="NK96" s="8"/>
      <c r="NL96" s="8"/>
      <c r="NM96" s="8"/>
      <c r="NN96" s="8"/>
      <c r="NO96" s="8"/>
      <c r="NP96" s="8"/>
      <c r="NQ96" s="8"/>
      <c r="NR96" s="8"/>
      <c r="NS96" s="8"/>
      <c r="NT96" s="8"/>
      <c r="NU96" s="8"/>
      <c r="NV96" s="8"/>
      <c r="NW96" s="8"/>
      <c r="NX96" s="8"/>
      <c r="NY96" s="8"/>
      <c r="NZ96" s="8"/>
      <c r="OA96" s="8"/>
      <c r="OB96" s="8"/>
      <c r="OC96" s="8"/>
      <c r="OD96" s="8"/>
      <c r="OE96" s="8"/>
      <c r="OF96" s="8"/>
      <c r="OG96" s="8"/>
      <c r="OH96" s="8"/>
      <c r="OI96" s="8"/>
      <c r="OJ96" s="8"/>
      <c r="OK96" s="8"/>
      <c r="OL96" s="8"/>
      <c r="OM96" s="8"/>
      <c r="ON96" s="8"/>
    </row>
    <row r="97" spans="1:404" s="9" customFormat="1" x14ac:dyDescent="0.15">
      <c r="A97" s="38">
        <v>412</v>
      </c>
      <c r="B97" s="11" t="s">
        <v>588</v>
      </c>
      <c r="C97" s="39">
        <v>2500</v>
      </c>
      <c r="D97" s="40">
        <v>7.72</v>
      </c>
      <c r="E97" s="123">
        <v>1</v>
      </c>
      <c r="F97" s="95">
        <f t="shared" si="7"/>
        <v>7.72</v>
      </c>
      <c r="G97" s="43" t="s">
        <v>585</v>
      </c>
      <c r="H97" s="44"/>
      <c r="I97" s="53" t="s">
        <v>304</v>
      </c>
      <c r="J97" s="46" t="s">
        <v>8</v>
      </c>
      <c r="K97" s="86">
        <v>156</v>
      </c>
      <c r="L97" s="219">
        <f t="shared" si="6"/>
        <v>1204.32</v>
      </c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  <c r="IW97" s="8"/>
      <c r="IX97" s="8"/>
      <c r="IY97" s="8"/>
      <c r="IZ97" s="8"/>
      <c r="JA97" s="8"/>
      <c r="JB97" s="8"/>
      <c r="JC97" s="8"/>
      <c r="JD97" s="8"/>
      <c r="JE97" s="8"/>
      <c r="JF97" s="8"/>
      <c r="JG97" s="8"/>
      <c r="JH97" s="8"/>
      <c r="JI97" s="8"/>
      <c r="JJ97" s="8"/>
      <c r="JK97" s="8"/>
      <c r="JL97" s="8"/>
      <c r="JM97" s="8"/>
      <c r="JN97" s="8"/>
      <c r="JO97" s="8"/>
      <c r="JP97" s="8"/>
      <c r="JQ97" s="8"/>
      <c r="JR97" s="8"/>
      <c r="JS97" s="8"/>
      <c r="JT97" s="8"/>
      <c r="JU97" s="8"/>
      <c r="JV97" s="8"/>
      <c r="JW97" s="8"/>
      <c r="JX97" s="8"/>
      <c r="JY97" s="8"/>
      <c r="JZ97" s="8"/>
      <c r="KA97" s="8"/>
      <c r="KB97" s="8"/>
      <c r="KC97" s="8"/>
      <c r="KD97" s="8"/>
      <c r="KE97" s="8"/>
      <c r="KF97" s="8"/>
      <c r="KG97" s="8"/>
      <c r="KH97" s="8"/>
      <c r="KI97" s="8"/>
      <c r="KJ97" s="8"/>
      <c r="KK97" s="8"/>
      <c r="KL97" s="8"/>
      <c r="KM97" s="8"/>
      <c r="KN97" s="8"/>
      <c r="KO97" s="8"/>
      <c r="KP97" s="8"/>
      <c r="KQ97" s="8"/>
      <c r="KR97" s="8"/>
      <c r="KS97" s="8"/>
      <c r="KT97" s="8"/>
      <c r="KU97" s="8"/>
      <c r="KV97" s="8"/>
      <c r="KW97" s="8"/>
      <c r="KX97" s="8"/>
      <c r="KY97" s="8"/>
      <c r="KZ97" s="8"/>
      <c r="LA97" s="8"/>
      <c r="LB97" s="8"/>
      <c r="LC97" s="8"/>
      <c r="LD97" s="8"/>
      <c r="LE97" s="8"/>
      <c r="LF97" s="8"/>
      <c r="LG97" s="8"/>
      <c r="LH97" s="8"/>
      <c r="LI97" s="8"/>
      <c r="LJ97" s="8"/>
      <c r="LK97" s="8"/>
      <c r="LL97" s="8"/>
      <c r="LM97" s="8"/>
      <c r="LN97" s="8"/>
      <c r="LO97" s="8"/>
      <c r="LP97" s="8"/>
      <c r="LQ97" s="8"/>
      <c r="LR97" s="8"/>
      <c r="LS97" s="8"/>
      <c r="LT97" s="8"/>
      <c r="LU97" s="8"/>
      <c r="LV97" s="8"/>
      <c r="LW97" s="8"/>
      <c r="LX97" s="8"/>
      <c r="LY97" s="8"/>
      <c r="LZ97" s="8"/>
      <c r="MA97" s="8"/>
      <c r="MB97" s="8"/>
      <c r="MC97" s="8"/>
      <c r="MD97" s="8"/>
      <c r="ME97" s="8"/>
      <c r="MF97" s="8"/>
      <c r="MG97" s="8"/>
      <c r="MH97" s="8"/>
      <c r="MI97" s="8"/>
      <c r="MJ97" s="8"/>
      <c r="MK97" s="8"/>
      <c r="ML97" s="8"/>
      <c r="MM97" s="8"/>
      <c r="MN97" s="8"/>
      <c r="MO97" s="8"/>
      <c r="MP97" s="8"/>
      <c r="MQ97" s="8"/>
      <c r="MR97" s="8"/>
      <c r="MS97" s="8"/>
      <c r="MT97" s="8"/>
      <c r="MU97" s="8"/>
      <c r="MV97" s="8"/>
      <c r="MW97" s="8"/>
      <c r="MX97" s="8"/>
      <c r="MY97" s="8"/>
      <c r="MZ97" s="8"/>
      <c r="NA97" s="8"/>
      <c r="NB97" s="8"/>
      <c r="NC97" s="8"/>
      <c r="ND97" s="8"/>
      <c r="NE97" s="8"/>
      <c r="NF97" s="8"/>
      <c r="NG97" s="8"/>
      <c r="NH97" s="8"/>
      <c r="NI97" s="8"/>
      <c r="NJ97" s="8"/>
      <c r="NK97" s="8"/>
      <c r="NL97" s="8"/>
      <c r="NM97" s="8"/>
      <c r="NN97" s="8"/>
      <c r="NO97" s="8"/>
      <c r="NP97" s="8"/>
      <c r="NQ97" s="8"/>
      <c r="NR97" s="8"/>
      <c r="NS97" s="8"/>
      <c r="NT97" s="8"/>
      <c r="NU97" s="8"/>
      <c r="NV97" s="8"/>
      <c r="NW97" s="8"/>
      <c r="NX97" s="8"/>
      <c r="NY97" s="8"/>
      <c r="NZ97" s="8"/>
      <c r="OA97" s="8"/>
      <c r="OB97" s="8"/>
      <c r="OC97" s="8"/>
      <c r="OD97" s="8"/>
      <c r="OE97" s="8"/>
      <c r="OF97" s="8"/>
      <c r="OG97" s="8"/>
      <c r="OH97" s="8"/>
      <c r="OI97" s="8"/>
      <c r="OJ97" s="8"/>
      <c r="OK97" s="8"/>
      <c r="OL97" s="8"/>
      <c r="OM97" s="8"/>
      <c r="ON97" s="8"/>
    </row>
    <row r="98" spans="1:404" s="9" customFormat="1" x14ac:dyDescent="0.15">
      <c r="A98" s="38">
        <v>413</v>
      </c>
      <c r="B98" s="11" t="s">
        <v>589</v>
      </c>
      <c r="C98" s="39">
        <v>2500</v>
      </c>
      <c r="D98" s="40">
        <v>9.68</v>
      </c>
      <c r="E98" s="123">
        <v>1</v>
      </c>
      <c r="F98" s="95">
        <f t="shared" si="7"/>
        <v>9.68</v>
      </c>
      <c r="G98" s="43" t="s">
        <v>585</v>
      </c>
      <c r="H98" s="44"/>
      <c r="I98" s="53" t="s">
        <v>304</v>
      </c>
      <c r="J98" s="46" t="s">
        <v>8</v>
      </c>
      <c r="K98" s="86">
        <v>156</v>
      </c>
      <c r="L98" s="219">
        <f t="shared" si="6"/>
        <v>1510.08</v>
      </c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  <c r="IW98" s="8"/>
      <c r="IX98" s="8"/>
      <c r="IY98" s="8"/>
      <c r="IZ98" s="8"/>
      <c r="JA98" s="8"/>
      <c r="JB98" s="8"/>
      <c r="JC98" s="8"/>
      <c r="JD98" s="8"/>
      <c r="JE98" s="8"/>
      <c r="JF98" s="8"/>
      <c r="JG98" s="8"/>
      <c r="JH98" s="8"/>
      <c r="JI98" s="8"/>
      <c r="JJ98" s="8"/>
      <c r="JK98" s="8"/>
      <c r="JL98" s="8"/>
      <c r="JM98" s="8"/>
      <c r="JN98" s="8"/>
      <c r="JO98" s="8"/>
      <c r="JP98" s="8"/>
      <c r="JQ98" s="8"/>
      <c r="JR98" s="8"/>
      <c r="JS98" s="8"/>
      <c r="JT98" s="8"/>
      <c r="JU98" s="8"/>
      <c r="JV98" s="8"/>
      <c r="JW98" s="8"/>
      <c r="JX98" s="8"/>
      <c r="JY98" s="8"/>
      <c r="JZ98" s="8"/>
      <c r="KA98" s="8"/>
      <c r="KB98" s="8"/>
      <c r="KC98" s="8"/>
      <c r="KD98" s="8"/>
      <c r="KE98" s="8"/>
      <c r="KF98" s="8"/>
      <c r="KG98" s="8"/>
      <c r="KH98" s="8"/>
      <c r="KI98" s="8"/>
      <c r="KJ98" s="8"/>
      <c r="KK98" s="8"/>
      <c r="KL98" s="8"/>
      <c r="KM98" s="8"/>
      <c r="KN98" s="8"/>
      <c r="KO98" s="8"/>
      <c r="KP98" s="8"/>
      <c r="KQ98" s="8"/>
      <c r="KR98" s="8"/>
      <c r="KS98" s="8"/>
      <c r="KT98" s="8"/>
      <c r="KU98" s="8"/>
      <c r="KV98" s="8"/>
      <c r="KW98" s="8"/>
      <c r="KX98" s="8"/>
      <c r="KY98" s="8"/>
      <c r="KZ98" s="8"/>
      <c r="LA98" s="8"/>
      <c r="LB98" s="8"/>
      <c r="LC98" s="8"/>
      <c r="LD98" s="8"/>
      <c r="LE98" s="8"/>
      <c r="LF98" s="8"/>
      <c r="LG98" s="8"/>
      <c r="LH98" s="8"/>
      <c r="LI98" s="8"/>
      <c r="LJ98" s="8"/>
      <c r="LK98" s="8"/>
      <c r="LL98" s="8"/>
      <c r="LM98" s="8"/>
      <c r="LN98" s="8"/>
      <c r="LO98" s="8"/>
      <c r="LP98" s="8"/>
      <c r="LQ98" s="8"/>
      <c r="LR98" s="8"/>
      <c r="LS98" s="8"/>
      <c r="LT98" s="8"/>
      <c r="LU98" s="8"/>
      <c r="LV98" s="8"/>
      <c r="LW98" s="8"/>
      <c r="LX98" s="8"/>
      <c r="LY98" s="8"/>
      <c r="LZ98" s="8"/>
      <c r="MA98" s="8"/>
      <c r="MB98" s="8"/>
      <c r="MC98" s="8"/>
      <c r="MD98" s="8"/>
      <c r="ME98" s="8"/>
      <c r="MF98" s="8"/>
      <c r="MG98" s="8"/>
      <c r="MH98" s="8"/>
      <c r="MI98" s="8"/>
      <c r="MJ98" s="8"/>
      <c r="MK98" s="8"/>
      <c r="ML98" s="8"/>
      <c r="MM98" s="8"/>
      <c r="MN98" s="8"/>
      <c r="MO98" s="8"/>
      <c r="MP98" s="8"/>
      <c r="MQ98" s="8"/>
      <c r="MR98" s="8"/>
      <c r="MS98" s="8"/>
      <c r="MT98" s="8"/>
      <c r="MU98" s="8"/>
      <c r="MV98" s="8"/>
      <c r="MW98" s="8"/>
      <c r="MX98" s="8"/>
      <c r="MY98" s="8"/>
      <c r="MZ98" s="8"/>
      <c r="NA98" s="8"/>
      <c r="NB98" s="8"/>
      <c r="NC98" s="8"/>
      <c r="ND98" s="8"/>
      <c r="NE98" s="8"/>
      <c r="NF98" s="8"/>
      <c r="NG98" s="8"/>
      <c r="NH98" s="8"/>
      <c r="NI98" s="8"/>
      <c r="NJ98" s="8"/>
      <c r="NK98" s="8"/>
      <c r="NL98" s="8"/>
      <c r="NM98" s="8"/>
      <c r="NN98" s="8"/>
      <c r="NO98" s="8"/>
      <c r="NP98" s="8"/>
      <c r="NQ98" s="8"/>
      <c r="NR98" s="8"/>
      <c r="NS98" s="8"/>
      <c r="NT98" s="8"/>
      <c r="NU98" s="8"/>
      <c r="NV98" s="8"/>
      <c r="NW98" s="8"/>
      <c r="NX98" s="8"/>
      <c r="NY98" s="8"/>
      <c r="NZ98" s="8"/>
      <c r="OA98" s="8"/>
      <c r="OB98" s="8"/>
      <c r="OC98" s="8"/>
      <c r="OD98" s="8"/>
      <c r="OE98" s="8"/>
      <c r="OF98" s="8"/>
      <c r="OG98" s="8"/>
      <c r="OH98" s="8"/>
      <c r="OI98" s="8"/>
      <c r="OJ98" s="8"/>
      <c r="OK98" s="8"/>
      <c r="OL98" s="8"/>
      <c r="OM98" s="8"/>
      <c r="ON98" s="8"/>
    </row>
    <row r="99" spans="1:404" s="9" customFormat="1" x14ac:dyDescent="0.15">
      <c r="A99" s="38">
        <v>414</v>
      </c>
      <c r="B99" s="11" t="s">
        <v>590</v>
      </c>
      <c r="C99" s="39">
        <v>2500</v>
      </c>
      <c r="D99" s="40">
        <v>9.07</v>
      </c>
      <c r="E99" s="123">
        <v>1</v>
      </c>
      <c r="F99" s="95">
        <f t="shared" si="7"/>
        <v>9.07</v>
      </c>
      <c r="G99" s="43" t="s">
        <v>585</v>
      </c>
      <c r="H99" s="44"/>
      <c r="I99" s="53" t="s">
        <v>304</v>
      </c>
      <c r="J99" s="46" t="s">
        <v>8</v>
      </c>
      <c r="K99" s="86">
        <v>156</v>
      </c>
      <c r="L99" s="219">
        <f t="shared" si="6"/>
        <v>1414.92</v>
      </c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  <c r="IW99" s="8"/>
      <c r="IX99" s="8"/>
      <c r="IY99" s="8"/>
      <c r="IZ99" s="8"/>
      <c r="JA99" s="8"/>
      <c r="JB99" s="8"/>
      <c r="JC99" s="8"/>
      <c r="JD99" s="8"/>
      <c r="JE99" s="8"/>
      <c r="JF99" s="8"/>
      <c r="JG99" s="8"/>
      <c r="JH99" s="8"/>
      <c r="JI99" s="8"/>
      <c r="JJ99" s="8"/>
      <c r="JK99" s="8"/>
      <c r="JL99" s="8"/>
      <c r="JM99" s="8"/>
      <c r="JN99" s="8"/>
      <c r="JO99" s="8"/>
      <c r="JP99" s="8"/>
      <c r="JQ99" s="8"/>
      <c r="JR99" s="8"/>
      <c r="JS99" s="8"/>
      <c r="JT99" s="8"/>
      <c r="JU99" s="8"/>
      <c r="JV99" s="8"/>
      <c r="JW99" s="8"/>
      <c r="JX99" s="8"/>
      <c r="JY99" s="8"/>
      <c r="JZ99" s="8"/>
      <c r="KA99" s="8"/>
      <c r="KB99" s="8"/>
      <c r="KC99" s="8"/>
      <c r="KD99" s="8"/>
      <c r="KE99" s="8"/>
      <c r="KF99" s="8"/>
      <c r="KG99" s="8"/>
      <c r="KH99" s="8"/>
      <c r="KI99" s="8"/>
      <c r="KJ99" s="8"/>
      <c r="KK99" s="8"/>
      <c r="KL99" s="8"/>
      <c r="KM99" s="8"/>
      <c r="KN99" s="8"/>
      <c r="KO99" s="8"/>
      <c r="KP99" s="8"/>
      <c r="KQ99" s="8"/>
      <c r="KR99" s="8"/>
      <c r="KS99" s="8"/>
      <c r="KT99" s="8"/>
      <c r="KU99" s="8"/>
      <c r="KV99" s="8"/>
      <c r="KW99" s="8"/>
      <c r="KX99" s="8"/>
      <c r="KY99" s="8"/>
      <c r="KZ99" s="8"/>
      <c r="LA99" s="8"/>
      <c r="LB99" s="8"/>
      <c r="LC99" s="8"/>
      <c r="LD99" s="8"/>
      <c r="LE99" s="8"/>
      <c r="LF99" s="8"/>
      <c r="LG99" s="8"/>
      <c r="LH99" s="8"/>
      <c r="LI99" s="8"/>
      <c r="LJ99" s="8"/>
      <c r="LK99" s="8"/>
      <c r="LL99" s="8"/>
      <c r="LM99" s="8"/>
      <c r="LN99" s="8"/>
      <c r="LO99" s="8"/>
      <c r="LP99" s="8"/>
      <c r="LQ99" s="8"/>
      <c r="LR99" s="8"/>
      <c r="LS99" s="8"/>
      <c r="LT99" s="8"/>
      <c r="LU99" s="8"/>
      <c r="LV99" s="8"/>
      <c r="LW99" s="8"/>
      <c r="LX99" s="8"/>
      <c r="LY99" s="8"/>
      <c r="LZ99" s="8"/>
      <c r="MA99" s="8"/>
      <c r="MB99" s="8"/>
      <c r="MC99" s="8"/>
      <c r="MD99" s="8"/>
      <c r="ME99" s="8"/>
      <c r="MF99" s="8"/>
      <c r="MG99" s="8"/>
      <c r="MH99" s="8"/>
      <c r="MI99" s="8"/>
      <c r="MJ99" s="8"/>
      <c r="MK99" s="8"/>
      <c r="ML99" s="8"/>
      <c r="MM99" s="8"/>
      <c r="MN99" s="8"/>
      <c r="MO99" s="8"/>
      <c r="MP99" s="8"/>
      <c r="MQ99" s="8"/>
      <c r="MR99" s="8"/>
      <c r="MS99" s="8"/>
      <c r="MT99" s="8"/>
      <c r="MU99" s="8"/>
      <c r="MV99" s="8"/>
      <c r="MW99" s="8"/>
      <c r="MX99" s="8"/>
      <c r="MY99" s="8"/>
      <c r="MZ99" s="8"/>
      <c r="NA99" s="8"/>
      <c r="NB99" s="8"/>
      <c r="NC99" s="8"/>
      <c r="ND99" s="8"/>
      <c r="NE99" s="8"/>
      <c r="NF99" s="8"/>
      <c r="NG99" s="8"/>
      <c r="NH99" s="8"/>
      <c r="NI99" s="8"/>
      <c r="NJ99" s="8"/>
      <c r="NK99" s="8"/>
      <c r="NL99" s="8"/>
      <c r="NM99" s="8"/>
      <c r="NN99" s="8"/>
      <c r="NO99" s="8"/>
      <c r="NP99" s="8"/>
      <c r="NQ99" s="8"/>
      <c r="NR99" s="8"/>
      <c r="NS99" s="8"/>
      <c r="NT99" s="8"/>
      <c r="NU99" s="8"/>
      <c r="NV99" s="8"/>
      <c r="NW99" s="8"/>
      <c r="NX99" s="8"/>
      <c r="NY99" s="8"/>
      <c r="NZ99" s="8"/>
      <c r="OA99" s="8"/>
      <c r="OB99" s="8"/>
      <c r="OC99" s="8"/>
      <c r="OD99" s="8"/>
      <c r="OE99" s="8"/>
      <c r="OF99" s="8"/>
      <c r="OG99" s="8"/>
      <c r="OH99" s="8"/>
      <c r="OI99" s="8"/>
      <c r="OJ99" s="8"/>
      <c r="OK99" s="8"/>
      <c r="OL99" s="8"/>
      <c r="OM99" s="8"/>
      <c r="ON99" s="8"/>
    </row>
    <row r="100" spans="1:404" s="9" customFormat="1" x14ac:dyDescent="0.15">
      <c r="A100" s="38">
        <v>415</v>
      </c>
      <c r="B100" s="11" t="s">
        <v>591</v>
      </c>
      <c r="C100" s="39">
        <v>2500</v>
      </c>
      <c r="D100" s="40">
        <v>7.4</v>
      </c>
      <c r="E100" s="123">
        <v>1</v>
      </c>
      <c r="F100" s="95">
        <f t="shared" si="7"/>
        <v>7.4</v>
      </c>
      <c r="G100" s="43" t="s">
        <v>585</v>
      </c>
      <c r="H100" s="44"/>
      <c r="I100" s="53" t="s">
        <v>304</v>
      </c>
      <c r="J100" s="46" t="s">
        <v>8</v>
      </c>
      <c r="K100" s="86">
        <v>156</v>
      </c>
      <c r="L100" s="219">
        <f t="shared" si="6"/>
        <v>1154.4000000000001</v>
      </c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  <c r="IW100" s="8"/>
      <c r="IX100" s="8"/>
      <c r="IY100" s="8"/>
      <c r="IZ100" s="8"/>
      <c r="JA100" s="8"/>
      <c r="JB100" s="8"/>
      <c r="JC100" s="8"/>
      <c r="JD100" s="8"/>
      <c r="JE100" s="8"/>
      <c r="JF100" s="8"/>
      <c r="JG100" s="8"/>
      <c r="JH100" s="8"/>
      <c r="JI100" s="8"/>
      <c r="JJ100" s="8"/>
      <c r="JK100" s="8"/>
      <c r="JL100" s="8"/>
      <c r="JM100" s="8"/>
      <c r="JN100" s="8"/>
      <c r="JO100" s="8"/>
      <c r="JP100" s="8"/>
      <c r="JQ100" s="8"/>
      <c r="JR100" s="8"/>
      <c r="JS100" s="8"/>
      <c r="JT100" s="8"/>
      <c r="JU100" s="8"/>
      <c r="JV100" s="8"/>
      <c r="JW100" s="8"/>
      <c r="JX100" s="8"/>
      <c r="JY100" s="8"/>
      <c r="JZ100" s="8"/>
      <c r="KA100" s="8"/>
      <c r="KB100" s="8"/>
      <c r="KC100" s="8"/>
      <c r="KD100" s="8"/>
      <c r="KE100" s="8"/>
      <c r="KF100" s="8"/>
      <c r="KG100" s="8"/>
      <c r="KH100" s="8"/>
      <c r="KI100" s="8"/>
      <c r="KJ100" s="8"/>
      <c r="KK100" s="8"/>
      <c r="KL100" s="8"/>
      <c r="KM100" s="8"/>
      <c r="KN100" s="8"/>
      <c r="KO100" s="8"/>
      <c r="KP100" s="8"/>
      <c r="KQ100" s="8"/>
      <c r="KR100" s="8"/>
      <c r="KS100" s="8"/>
      <c r="KT100" s="8"/>
      <c r="KU100" s="8"/>
      <c r="KV100" s="8"/>
      <c r="KW100" s="8"/>
      <c r="KX100" s="8"/>
      <c r="KY100" s="8"/>
      <c r="KZ100" s="8"/>
      <c r="LA100" s="8"/>
      <c r="LB100" s="8"/>
      <c r="LC100" s="8"/>
      <c r="LD100" s="8"/>
      <c r="LE100" s="8"/>
      <c r="LF100" s="8"/>
      <c r="LG100" s="8"/>
      <c r="LH100" s="8"/>
      <c r="LI100" s="8"/>
      <c r="LJ100" s="8"/>
      <c r="LK100" s="8"/>
      <c r="LL100" s="8"/>
      <c r="LM100" s="8"/>
      <c r="LN100" s="8"/>
      <c r="LO100" s="8"/>
      <c r="LP100" s="8"/>
      <c r="LQ100" s="8"/>
      <c r="LR100" s="8"/>
      <c r="LS100" s="8"/>
      <c r="LT100" s="8"/>
      <c r="LU100" s="8"/>
      <c r="LV100" s="8"/>
      <c r="LW100" s="8"/>
      <c r="LX100" s="8"/>
      <c r="LY100" s="8"/>
      <c r="LZ100" s="8"/>
      <c r="MA100" s="8"/>
      <c r="MB100" s="8"/>
      <c r="MC100" s="8"/>
      <c r="MD100" s="8"/>
      <c r="ME100" s="8"/>
      <c r="MF100" s="8"/>
      <c r="MG100" s="8"/>
      <c r="MH100" s="8"/>
      <c r="MI100" s="8"/>
      <c r="MJ100" s="8"/>
      <c r="MK100" s="8"/>
      <c r="ML100" s="8"/>
      <c r="MM100" s="8"/>
      <c r="MN100" s="8"/>
      <c r="MO100" s="8"/>
      <c r="MP100" s="8"/>
      <c r="MQ100" s="8"/>
      <c r="MR100" s="8"/>
      <c r="MS100" s="8"/>
      <c r="MT100" s="8"/>
      <c r="MU100" s="8"/>
      <c r="MV100" s="8"/>
      <c r="MW100" s="8"/>
      <c r="MX100" s="8"/>
      <c r="MY100" s="8"/>
      <c r="MZ100" s="8"/>
      <c r="NA100" s="8"/>
      <c r="NB100" s="8"/>
      <c r="NC100" s="8"/>
      <c r="ND100" s="8"/>
      <c r="NE100" s="8"/>
      <c r="NF100" s="8"/>
      <c r="NG100" s="8"/>
      <c r="NH100" s="8"/>
      <c r="NI100" s="8"/>
      <c r="NJ100" s="8"/>
      <c r="NK100" s="8"/>
      <c r="NL100" s="8"/>
      <c r="NM100" s="8"/>
      <c r="NN100" s="8"/>
      <c r="NO100" s="8"/>
      <c r="NP100" s="8"/>
      <c r="NQ100" s="8"/>
      <c r="NR100" s="8"/>
      <c r="NS100" s="8"/>
      <c r="NT100" s="8"/>
      <c r="NU100" s="8"/>
      <c r="NV100" s="8"/>
      <c r="NW100" s="8"/>
      <c r="NX100" s="8"/>
      <c r="NY100" s="8"/>
      <c r="NZ100" s="8"/>
      <c r="OA100" s="8"/>
      <c r="OB100" s="8"/>
      <c r="OC100" s="8"/>
      <c r="OD100" s="8"/>
      <c r="OE100" s="8"/>
      <c r="OF100" s="8"/>
      <c r="OG100" s="8"/>
      <c r="OH100" s="8"/>
      <c r="OI100" s="8"/>
      <c r="OJ100" s="8"/>
      <c r="OK100" s="8"/>
      <c r="OL100" s="8"/>
      <c r="OM100" s="8"/>
      <c r="ON100" s="8"/>
    </row>
    <row r="101" spans="1:404" s="9" customFormat="1" hidden="1" x14ac:dyDescent="0.15">
      <c r="A101" s="38">
        <v>416</v>
      </c>
      <c r="B101" s="11" t="s">
        <v>69</v>
      </c>
      <c r="C101" s="39"/>
      <c r="D101" s="40"/>
      <c r="E101" s="123"/>
      <c r="F101" s="95"/>
      <c r="G101" s="43"/>
      <c r="H101" s="44"/>
      <c r="I101" s="53"/>
      <c r="J101" s="46"/>
      <c r="K101" s="86"/>
      <c r="L101" s="219">
        <f t="shared" si="6"/>
        <v>0</v>
      </c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  <c r="IW101" s="8"/>
      <c r="IX101" s="8"/>
      <c r="IY101" s="8"/>
      <c r="IZ101" s="8"/>
      <c r="JA101" s="8"/>
      <c r="JB101" s="8"/>
      <c r="JC101" s="8"/>
      <c r="JD101" s="8"/>
      <c r="JE101" s="8"/>
      <c r="JF101" s="8"/>
      <c r="JG101" s="8"/>
      <c r="JH101" s="8"/>
      <c r="JI101" s="8"/>
      <c r="JJ101" s="8"/>
      <c r="JK101" s="8"/>
      <c r="JL101" s="8"/>
      <c r="JM101" s="8"/>
      <c r="JN101" s="8"/>
      <c r="JO101" s="8"/>
      <c r="JP101" s="8"/>
      <c r="JQ101" s="8"/>
      <c r="JR101" s="8"/>
      <c r="JS101" s="8"/>
      <c r="JT101" s="8"/>
      <c r="JU101" s="8"/>
      <c r="JV101" s="8"/>
      <c r="JW101" s="8"/>
      <c r="JX101" s="8"/>
      <c r="JY101" s="8"/>
      <c r="JZ101" s="8"/>
      <c r="KA101" s="8"/>
      <c r="KB101" s="8"/>
      <c r="KC101" s="8"/>
      <c r="KD101" s="8"/>
      <c r="KE101" s="8"/>
      <c r="KF101" s="8"/>
      <c r="KG101" s="8"/>
      <c r="KH101" s="8"/>
      <c r="KI101" s="8"/>
      <c r="KJ101" s="8"/>
      <c r="KK101" s="8"/>
      <c r="KL101" s="8"/>
      <c r="KM101" s="8"/>
      <c r="KN101" s="8"/>
      <c r="KO101" s="8"/>
      <c r="KP101" s="8"/>
      <c r="KQ101" s="8"/>
      <c r="KR101" s="8"/>
      <c r="KS101" s="8"/>
      <c r="KT101" s="8"/>
      <c r="KU101" s="8"/>
      <c r="KV101" s="8"/>
      <c r="KW101" s="8"/>
      <c r="KX101" s="8"/>
      <c r="KY101" s="8"/>
      <c r="KZ101" s="8"/>
      <c r="LA101" s="8"/>
      <c r="LB101" s="8"/>
      <c r="LC101" s="8"/>
      <c r="LD101" s="8"/>
      <c r="LE101" s="8"/>
      <c r="LF101" s="8"/>
      <c r="LG101" s="8"/>
      <c r="LH101" s="8"/>
      <c r="LI101" s="8"/>
      <c r="LJ101" s="8"/>
      <c r="LK101" s="8"/>
      <c r="LL101" s="8"/>
      <c r="LM101" s="8"/>
      <c r="LN101" s="8"/>
      <c r="LO101" s="8"/>
      <c r="LP101" s="8"/>
      <c r="LQ101" s="8"/>
      <c r="LR101" s="8"/>
      <c r="LS101" s="8"/>
      <c r="LT101" s="8"/>
      <c r="LU101" s="8"/>
      <c r="LV101" s="8"/>
      <c r="LW101" s="8"/>
      <c r="LX101" s="8"/>
      <c r="LY101" s="8"/>
      <c r="LZ101" s="8"/>
      <c r="MA101" s="8"/>
      <c r="MB101" s="8"/>
      <c r="MC101" s="8"/>
      <c r="MD101" s="8"/>
      <c r="ME101" s="8"/>
      <c r="MF101" s="8"/>
      <c r="MG101" s="8"/>
      <c r="MH101" s="8"/>
      <c r="MI101" s="8"/>
      <c r="MJ101" s="8"/>
      <c r="MK101" s="8"/>
      <c r="ML101" s="8"/>
      <c r="MM101" s="8"/>
      <c r="MN101" s="8"/>
      <c r="MO101" s="8"/>
      <c r="MP101" s="8"/>
      <c r="MQ101" s="8"/>
      <c r="MR101" s="8"/>
      <c r="MS101" s="8"/>
      <c r="MT101" s="8"/>
      <c r="MU101" s="8"/>
      <c r="MV101" s="8"/>
      <c r="MW101" s="8"/>
      <c r="MX101" s="8"/>
      <c r="MY101" s="8"/>
      <c r="MZ101" s="8"/>
      <c r="NA101" s="8"/>
      <c r="NB101" s="8"/>
      <c r="NC101" s="8"/>
      <c r="ND101" s="8"/>
      <c r="NE101" s="8"/>
      <c r="NF101" s="8"/>
      <c r="NG101" s="8"/>
      <c r="NH101" s="8"/>
      <c r="NI101" s="8"/>
      <c r="NJ101" s="8"/>
      <c r="NK101" s="8"/>
      <c r="NL101" s="8"/>
      <c r="NM101" s="8"/>
      <c r="NN101" s="8"/>
      <c r="NO101" s="8"/>
      <c r="NP101" s="8"/>
      <c r="NQ101" s="8"/>
      <c r="NR101" s="8"/>
      <c r="NS101" s="8"/>
      <c r="NT101" s="8"/>
      <c r="NU101" s="8"/>
      <c r="NV101" s="8"/>
      <c r="NW101" s="8"/>
      <c r="NX101" s="8"/>
      <c r="NY101" s="8"/>
      <c r="NZ101" s="8"/>
      <c r="OA101" s="8"/>
      <c r="OB101" s="8"/>
      <c r="OC101" s="8"/>
      <c r="OD101" s="8"/>
      <c r="OE101" s="8"/>
      <c r="OF101" s="8"/>
      <c r="OG101" s="8"/>
      <c r="OH101" s="8"/>
      <c r="OI101" s="8"/>
      <c r="OJ101" s="8"/>
      <c r="OK101" s="8"/>
      <c r="OL101" s="8"/>
      <c r="OM101" s="8"/>
      <c r="ON101" s="8"/>
    </row>
    <row r="102" spans="1:404" s="9" customFormat="1" x14ac:dyDescent="0.15">
      <c r="A102" s="38">
        <v>417</v>
      </c>
      <c r="B102" s="11" t="s">
        <v>592</v>
      </c>
      <c r="C102" s="39">
        <v>2500</v>
      </c>
      <c r="D102" s="40">
        <v>7.72</v>
      </c>
      <c r="E102" s="123">
        <v>1</v>
      </c>
      <c r="F102" s="95">
        <f t="shared" si="7"/>
        <v>7.72</v>
      </c>
      <c r="G102" s="43" t="s">
        <v>585</v>
      </c>
      <c r="H102" s="44"/>
      <c r="I102" s="53" t="s">
        <v>304</v>
      </c>
      <c r="J102" s="46" t="s">
        <v>8</v>
      </c>
      <c r="K102" s="86">
        <v>156</v>
      </c>
      <c r="L102" s="219">
        <f t="shared" si="6"/>
        <v>1204.32</v>
      </c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  <c r="IW102" s="8"/>
      <c r="IX102" s="8"/>
      <c r="IY102" s="8"/>
      <c r="IZ102" s="8"/>
      <c r="JA102" s="8"/>
      <c r="JB102" s="8"/>
      <c r="JC102" s="8"/>
      <c r="JD102" s="8"/>
      <c r="JE102" s="8"/>
      <c r="JF102" s="8"/>
      <c r="JG102" s="8"/>
      <c r="JH102" s="8"/>
      <c r="JI102" s="8"/>
      <c r="JJ102" s="8"/>
      <c r="JK102" s="8"/>
      <c r="JL102" s="8"/>
      <c r="JM102" s="8"/>
      <c r="JN102" s="8"/>
      <c r="JO102" s="8"/>
      <c r="JP102" s="8"/>
      <c r="JQ102" s="8"/>
      <c r="JR102" s="8"/>
      <c r="JS102" s="8"/>
      <c r="JT102" s="8"/>
      <c r="JU102" s="8"/>
      <c r="JV102" s="8"/>
      <c r="JW102" s="8"/>
      <c r="JX102" s="8"/>
      <c r="JY102" s="8"/>
      <c r="JZ102" s="8"/>
      <c r="KA102" s="8"/>
      <c r="KB102" s="8"/>
      <c r="KC102" s="8"/>
      <c r="KD102" s="8"/>
      <c r="KE102" s="8"/>
      <c r="KF102" s="8"/>
      <c r="KG102" s="8"/>
      <c r="KH102" s="8"/>
      <c r="KI102" s="8"/>
      <c r="KJ102" s="8"/>
      <c r="KK102" s="8"/>
      <c r="KL102" s="8"/>
      <c r="KM102" s="8"/>
      <c r="KN102" s="8"/>
      <c r="KO102" s="8"/>
      <c r="KP102" s="8"/>
      <c r="KQ102" s="8"/>
      <c r="KR102" s="8"/>
      <c r="KS102" s="8"/>
      <c r="KT102" s="8"/>
      <c r="KU102" s="8"/>
      <c r="KV102" s="8"/>
      <c r="KW102" s="8"/>
      <c r="KX102" s="8"/>
      <c r="KY102" s="8"/>
      <c r="KZ102" s="8"/>
      <c r="LA102" s="8"/>
      <c r="LB102" s="8"/>
      <c r="LC102" s="8"/>
      <c r="LD102" s="8"/>
      <c r="LE102" s="8"/>
      <c r="LF102" s="8"/>
      <c r="LG102" s="8"/>
      <c r="LH102" s="8"/>
      <c r="LI102" s="8"/>
      <c r="LJ102" s="8"/>
      <c r="LK102" s="8"/>
      <c r="LL102" s="8"/>
      <c r="LM102" s="8"/>
      <c r="LN102" s="8"/>
      <c r="LO102" s="8"/>
      <c r="LP102" s="8"/>
      <c r="LQ102" s="8"/>
      <c r="LR102" s="8"/>
      <c r="LS102" s="8"/>
      <c r="LT102" s="8"/>
      <c r="LU102" s="8"/>
      <c r="LV102" s="8"/>
      <c r="LW102" s="8"/>
      <c r="LX102" s="8"/>
      <c r="LY102" s="8"/>
      <c r="LZ102" s="8"/>
      <c r="MA102" s="8"/>
      <c r="MB102" s="8"/>
      <c r="MC102" s="8"/>
      <c r="MD102" s="8"/>
      <c r="ME102" s="8"/>
      <c r="MF102" s="8"/>
      <c r="MG102" s="8"/>
      <c r="MH102" s="8"/>
      <c r="MI102" s="8"/>
      <c r="MJ102" s="8"/>
      <c r="MK102" s="8"/>
      <c r="ML102" s="8"/>
      <c r="MM102" s="8"/>
      <c r="MN102" s="8"/>
      <c r="MO102" s="8"/>
      <c r="MP102" s="8"/>
      <c r="MQ102" s="8"/>
      <c r="MR102" s="8"/>
      <c r="MS102" s="8"/>
      <c r="MT102" s="8"/>
      <c r="MU102" s="8"/>
      <c r="MV102" s="8"/>
      <c r="MW102" s="8"/>
      <c r="MX102" s="8"/>
      <c r="MY102" s="8"/>
      <c r="MZ102" s="8"/>
      <c r="NA102" s="8"/>
      <c r="NB102" s="8"/>
      <c r="NC102" s="8"/>
      <c r="ND102" s="8"/>
      <c r="NE102" s="8"/>
      <c r="NF102" s="8"/>
      <c r="NG102" s="8"/>
      <c r="NH102" s="8"/>
      <c r="NI102" s="8"/>
      <c r="NJ102" s="8"/>
      <c r="NK102" s="8"/>
      <c r="NL102" s="8"/>
      <c r="NM102" s="8"/>
      <c r="NN102" s="8"/>
      <c r="NO102" s="8"/>
      <c r="NP102" s="8"/>
      <c r="NQ102" s="8"/>
      <c r="NR102" s="8"/>
      <c r="NS102" s="8"/>
      <c r="NT102" s="8"/>
      <c r="NU102" s="8"/>
      <c r="NV102" s="8"/>
      <c r="NW102" s="8"/>
      <c r="NX102" s="8"/>
      <c r="NY102" s="8"/>
      <c r="NZ102" s="8"/>
      <c r="OA102" s="8"/>
      <c r="OB102" s="8"/>
      <c r="OC102" s="8"/>
      <c r="OD102" s="8"/>
      <c r="OE102" s="8"/>
      <c r="OF102" s="8"/>
      <c r="OG102" s="8"/>
      <c r="OH102" s="8"/>
      <c r="OI102" s="8"/>
      <c r="OJ102" s="8"/>
      <c r="OK102" s="8"/>
      <c r="OL102" s="8"/>
      <c r="OM102" s="8"/>
      <c r="ON102" s="8"/>
    </row>
    <row r="103" spans="1:404" s="9" customFormat="1" x14ac:dyDescent="0.15">
      <c r="A103" s="38">
        <v>418</v>
      </c>
      <c r="B103" s="11" t="s">
        <v>593</v>
      </c>
      <c r="C103" s="39">
        <v>2500</v>
      </c>
      <c r="D103" s="40">
        <v>14.05</v>
      </c>
      <c r="E103" s="123">
        <v>1</v>
      </c>
      <c r="F103" s="95">
        <f t="shared" si="7"/>
        <v>14.05</v>
      </c>
      <c r="G103" s="43" t="s">
        <v>585</v>
      </c>
      <c r="H103" s="44"/>
      <c r="I103" s="53" t="s">
        <v>304</v>
      </c>
      <c r="J103" s="46" t="s">
        <v>8</v>
      </c>
      <c r="K103" s="86">
        <v>156</v>
      </c>
      <c r="L103" s="219">
        <f t="shared" si="6"/>
        <v>2191.8000000000002</v>
      </c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  <c r="IW103" s="8"/>
      <c r="IX103" s="8"/>
      <c r="IY103" s="8"/>
      <c r="IZ103" s="8"/>
      <c r="JA103" s="8"/>
      <c r="JB103" s="8"/>
      <c r="JC103" s="8"/>
      <c r="JD103" s="8"/>
      <c r="JE103" s="8"/>
      <c r="JF103" s="8"/>
      <c r="JG103" s="8"/>
      <c r="JH103" s="8"/>
      <c r="JI103" s="8"/>
      <c r="JJ103" s="8"/>
      <c r="JK103" s="8"/>
      <c r="JL103" s="8"/>
      <c r="JM103" s="8"/>
      <c r="JN103" s="8"/>
      <c r="JO103" s="8"/>
      <c r="JP103" s="8"/>
      <c r="JQ103" s="8"/>
      <c r="JR103" s="8"/>
      <c r="JS103" s="8"/>
      <c r="JT103" s="8"/>
      <c r="JU103" s="8"/>
      <c r="JV103" s="8"/>
      <c r="JW103" s="8"/>
      <c r="JX103" s="8"/>
      <c r="JY103" s="8"/>
      <c r="JZ103" s="8"/>
      <c r="KA103" s="8"/>
      <c r="KB103" s="8"/>
      <c r="KC103" s="8"/>
      <c r="KD103" s="8"/>
      <c r="KE103" s="8"/>
      <c r="KF103" s="8"/>
      <c r="KG103" s="8"/>
      <c r="KH103" s="8"/>
      <c r="KI103" s="8"/>
      <c r="KJ103" s="8"/>
      <c r="KK103" s="8"/>
      <c r="KL103" s="8"/>
      <c r="KM103" s="8"/>
      <c r="KN103" s="8"/>
      <c r="KO103" s="8"/>
      <c r="KP103" s="8"/>
      <c r="KQ103" s="8"/>
      <c r="KR103" s="8"/>
      <c r="KS103" s="8"/>
      <c r="KT103" s="8"/>
      <c r="KU103" s="8"/>
      <c r="KV103" s="8"/>
      <c r="KW103" s="8"/>
      <c r="KX103" s="8"/>
      <c r="KY103" s="8"/>
      <c r="KZ103" s="8"/>
      <c r="LA103" s="8"/>
      <c r="LB103" s="8"/>
      <c r="LC103" s="8"/>
      <c r="LD103" s="8"/>
      <c r="LE103" s="8"/>
      <c r="LF103" s="8"/>
      <c r="LG103" s="8"/>
      <c r="LH103" s="8"/>
      <c r="LI103" s="8"/>
      <c r="LJ103" s="8"/>
      <c r="LK103" s="8"/>
      <c r="LL103" s="8"/>
      <c r="LM103" s="8"/>
      <c r="LN103" s="8"/>
      <c r="LO103" s="8"/>
      <c r="LP103" s="8"/>
      <c r="LQ103" s="8"/>
      <c r="LR103" s="8"/>
      <c r="LS103" s="8"/>
      <c r="LT103" s="8"/>
      <c r="LU103" s="8"/>
      <c r="LV103" s="8"/>
      <c r="LW103" s="8"/>
      <c r="LX103" s="8"/>
      <c r="LY103" s="8"/>
      <c r="LZ103" s="8"/>
      <c r="MA103" s="8"/>
      <c r="MB103" s="8"/>
      <c r="MC103" s="8"/>
      <c r="MD103" s="8"/>
      <c r="ME103" s="8"/>
      <c r="MF103" s="8"/>
      <c r="MG103" s="8"/>
      <c r="MH103" s="8"/>
      <c r="MI103" s="8"/>
      <c r="MJ103" s="8"/>
      <c r="MK103" s="8"/>
      <c r="ML103" s="8"/>
      <c r="MM103" s="8"/>
      <c r="MN103" s="8"/>
      <c r="MO103" s="8"/>
      <c r="MP103" s="8"/>
      <c r="MQ103" s="8"/>
      <c r="MR103" s="8"/>
      <c r="MS103" s="8"/>
      <c r="MT103" s="8"/>
      <c r="MU103" s="8"/>
      <c r="MV103" s="8"/>
      <c r="MW103" s="8"/>
      <c r="MX103" s="8"/>
      <c r="MY103" s="8"/>
      <c r="MZ103" s="8"/>
      <c r="NA103" s="8"/>
      <c r="NB103" s="8"/>
      <c r="NC103" s="8"/>
      <c r="ND103" s="8"/>
      <c r="NE103" s="8"/>
      <c r="NF103" s="8"/>
      <c r="NG103" s="8"/>
      <c r="NH103" s="8"/>
      <c r="NI103" s="8"/>
      <c r="NJ103" s="8"/>
      <c r="NK103" s="8"/>
      <c r="NL103" s="8"/>
      <c r="NM103" s="8"/>
      <c r="NN103" s="8"/>
      <c r="NO103" s="8"/>
      <c r="NP103" s="8"/>
      <c r="NQ103" s="8"/>
      <c r="NR103" s="8"/>
      <c r="NS103" s="8"/>
      <c r="NT103" s="8"/>
      <c r="NU103" s="8"/>
      <c r="NV103" s="8"/>
      <c r="NW103" s="8"/>
      <c r="NX103" s="8"/>
      <c r="NY103" s="8"/>
      <c r="NZ103" s="8"/>
      <c r="OA103" s="8"/>
      <c r="OB103" s="8"/>
      <c r="OC103" s="8"/>
      <c r="OD103" s="8"/>
      <c r="OE103" s="8"/>
      <c r="OF103" s="8"/>
      <c r="OG103" s="8"/>
      <c r="OH103" s="8"/>
      <c r="OI103" s="8"/>
      <c r="OJ103" s="8"/>
      <c r="OK103" s="8"/>
      <c r="OL103" s="8"/>
      <c r="OM103" s="8"/>
      <c r="ON103" s="8"/>
    </row>
    <row r="104" spans="1:404" s="9" customFormat="1" x14ac:dyDescent="0.15">
      <c r="A104" s="38">
        <v>419</v>
      </c>
      <c r="B104" s="11" t="s">
        <v>594</v>
      </c>
      <c r="C104" s="39">
        <v>2500</v>
      </c>
      <c r="D104" s="40">
        <v>7.4</v>
      </c>
      <c r="E104" s="123">
        <v>1</v>
      </c>
      <c r="F104" s="95">
        <f t="shared" si="7"/>
        <v>7.4</v>
      </c>
      <c r="G104" s="43" t="s">
        <v>585</v>
      </c>
      <c r="H104" s="44"/>
      <c r="I104" s="53" t="s">
        <v>304</v>
      </c>
      <c r="J104" s="46" t="s">
        <v>8</v>
      </c>
      <c r="K104" s="86">
        <v>156</v>
      </c>
      <c r="L104" s="219">
        <f t="shared" si="6"/>
        <v>1154.4000000000001</v>
      </c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  <c r="IW104" s="8"/>
      <c r="IX104" s="8"/>
      <c r="IY104" s="8"/>
      <c r="IZ104" s="8"/>
      <c r="JA104" s="8"/>
      <c r="JB104" s="8"/>
      <c r="JC104" s="8"/>
      <c r="JD104" s="8"/>
      <c r="JE104" s="8"/>
      <c r="JF104" s="8"/>
      <c r="JG104" s="8"/>
      <c r="JH104" s="8"/>
      <c r="JI104" s="8"/>
      <c r="JJ104" s="8"/>
      <c r="JK104" s="8"/>
      <c r="JL104" s="8"/>
      <c r="JM104" s="8"/>
      <c r="JN104" s="8"/>
      <c r="JO104" s="8"/>
      <c r="JP104" s="8"/>
      <c r="JQ104" s="8"/>
      <c r="JR104" s="8"/>
      <c r="JS104" s="8"/>
      <c r="JT104" s="8"/>
      <c r="JU104" s="8"/>
      <c r="JV104" s="8"/>
      <c r="JW104" s="8"/>
      <c r="JX104" s="8"/>
      <c r="JY104" s="8"/>
      <c r="JZ104" s="8"/>
      <c r="KA104" s="8"/>
      <c r="KB104" s="8"/>
      <c r="KC104" s="8"/>
      <c r="KD104" s="8"/>
      <c r="KE104" s="8"/>
      <c r="KF104" s="8"/>
      <c r="KG104" s="8"/>
      <c r="KH104" s="8"/>
      <c r="KI104" s="8"/>
      <c r="KJ104" s="8"/>
      <c r="KK104" s="8"/>
      <c r="KL104" s="8"/>
      <c r="KM104" s="8"/>
      <c r="KN104" s="8"/>
      <c r="KO104" s="8"/>
      <c r="KP104" s="8"/>
      <c r="KQ104" s="8"/>
      <c r="KR104" s="8"/>
      <c r="KS104" s="8"/>
      <c r="KT104" s="8"/>
      <c r="KU104" s="8"/>
      <c r="KV104" s="8"/>
      <c r="KW104" s="8"/>
      <c r="KX104" s="8"/>
      <c r="KY104" s="8"/>
      <c r="KZ104" s="8"/>
      <c r="LA104" s="8"/>
      <c r="LB104" s="8"/>
      <c r="LC104" s="8"/>
      <c r="LD104" s="8"/>
      <c r="LE104" s="8"/>
      <c r="LF104" s="8"/>
      <c r="LG104" s="8"/>
      <c r="LH104" s="8"/>
      <c r="LI104" s="8"/>
      <c r="LJ104" s="8"/>
      <c r="LK104" s="8"/>
      <c r="LL104" s="8"/>
      <c r="LM104" s="8"/>
      <c r="LN104" s="8"/>
      <c r="LO104" s="8"/>
      <c r="LP104" s="8"/>
      <c r="LQ104" s="8"/>
      <c r="LR104" s="8"/>
      <c r="LS104" s="8"/>
      <c r="LT104" s="8"/>
      <c r="LU104" s="8"/>
      <c r="LV104" s="8"/>
      <c r="LW104" s="8"/>
      <c r="LX104" s="8"/>
      <c r="LY104" s="8"/>
      <c r="LZ104" s="8"/>
      <c r="MA104" s="8"/>
      <c r="MB104" s="8"/>
      <c r="MC104" s="8"/>
      <c r="MD104" s="8"/>
      <c r="ME104" s="8"/>
      <c r="MF104" s="8"/>
      <c r="MG104" s="8"/>
      <c r="MH104" s="8"/>
      <c r="MI104" s="8"/>
      <c r="MJ104" s="8"/>
      <c r="MK104" s="8"/>
      <c r="ML104" s="8"/>
      <c r="MM104" s="8"/>
      <c r="MN104" s="8"/>
      <c r="MO104" s="8"/>
      <c r="MP104" s="8"/>
      <c r="MQ104" s="8"/>
      <c r="MR104" s="8"/>
      <c r="MS104" s="8"/>
      <c r="MT104" s="8"/>
      <c r="MU104" s="8"/>
      <c r="MV104" s="8"/>
      <c r="MW104" s="8"/>
      <c r="MX104" s="8"/>
      <c r="MY104" s="8"/>
      <c r="MZ104" s="8"/>
      <c r="NA104" s="8"/>
      <c r="NB104" s="8"/>
      <c r="NC104" s="8"/>
      <c r="ND104" s="8"/>
      <c r="NE104" s="8"/>
      <c r="NF104" s="8"/>
      <c r="NG104" s="8"/>
      <c r="NH104" s="8"/>
      <c r="NI104" s="8"/>
      <c r="NJ104" s="8"/>
      <c r="NK104" s="8"/>
      <c r="NL104" s="8"/>
      <c r="NM104" s="8"/>
      <c r="NN104" s="8"/>
      <c r="NO104" s="8"/>
      <c r="NP104" s="8"/>
      <c r="NQ104" s="8"/>
      <c r="NR104" s="8"/>
      <c r="NS104" s="8"/>
      <c r="NT104" s="8"/>
      <c r="NU104" s="8"/>
      <c r="NV104" s="8"/>
      <c r="NW104" s="8"/>
      <c r="NX104" s="8"/>
      <c r="NY104" s="8"/>
      <c r="NZ104" s="8"/>
      <c r="OA104" s="8"/>
      <c r="OB104" s="8"/>
      <c r="OC104" s="8"/>
      <c r="OD104" s="8"/>
      <c r="OE104" s="8"/>
      <c r="OF104" s="8"/>
      <c r="OG104" s="8"/>
      <c r="OH104" s="8"/>
      <c r="OI104" s="8"/>
      <c r="OJ104" s="8"/>
      <c r="OK104" s="8"/>
      <c r="OL104" s="8"/>
      <c r="OM104" s="8"/>
      <c r="ON104" s="8"/>
    </row>
    <row r="105" spans="1:404" s="9" customFormat="1" x14ac:dyDescent="0.15">
      <c r="A105" s="38">
        <v>420</v>
      </c>
      <c r="B105" s="11" t="s">
        <v>595</v>
      </c>
      <c r="C105" s="39">
        <v>2500</v>
      </c>
      <c r="D105" s="40">
        <v>9.24</v>
      </c>
      <c r="E105" s="123">
        <v>1</v>
      </c>
      <c r="F105" s="95">
        <f t="shared" si="7"/>
        <v>9.24</v>
      </c>
      <c r="G105" s="43" t="s">
        <v>585</v>
      </c>
      <c r="H105" s="44"/>
      <c r="I105" s="53" t="s">
        <v>304</v>
      </c>
      <c r="J105" s="46" t="s">
        <v>8</v>
      </c>
      <c r="K105" s="86">
        <v>156</v>
      </c>
      <c r="L105" s="219">
        <f t="shared" si="6"/>
        <v>1441.44</v>
      </c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  <c r="IW105" s="8"/>
      <c r="IX105" s="8"/>
      <c r="IY105" s="8"/>
      <c r="IZ105" s="8"/>
      <c r="JA105" s="8"/>
      <c r="JB105" s="8"/>
      <c r="JC105" s="8"/>
      <c r="JD105" s="8"/>
      <c r="JE105" s="8"/>
      <c r="JF105" s="8"/>
      <c r="JG105" s="8"/>
      <c r="JH105" s="8"/>
      <c r="JI105" s="8"/>
      <c r="JJ105" s="8"/>
      <c r="JK105" s="8"/>
      <c r="JL105" s="8"/>
      <c r="JM105" s="8"/>
      <c r="JN105" s="8"/>
      <c r="JO105" s="8"/>
      <c r="JP105" s="8"/>
      <c r="JQ105" s="8"/>
      <c r="JR105" s="8"/>
      <c r="JS105" s="8"/>
      <c r="JT105" s="8"/>
      <c r="JU105" s="8"/>
      <c r="JV105" s="8"/>
      <c r="JW105" s="8"/>
      <c r="JX105" s="8"/>
      <c r="JY105" s="8"/>
      <c r="JZ105" s="8"/>
      <c r="KA105" s="8"/>
      <c r="KB105" s="8"/>
      <c r="KC105" s="8"/>
      <c r="KD105" s="8"/>
      <c r="KE105" s="8"/>
      <c r="KF105" s="8"/>
      <c r="KG105" s="8"/>
      <c r="KH105" s="8"/>
      <c r="KI105" s="8"/>
      <c r="KJ105" s="8"/>
      <c r="KK105" s="8"/>
      <c r="KL105" s="8"/>
      <c r="KM105" s="8"/>
      <c r="KN105" s="8"/>
      <c r="KO105" s="8"/>
      <c r="KP105" s="8"/>
      <c r="KQ105" s="8"/>
      <c r="KR105" s="8"/>
      <c r="KS105" s="8"/>
      <c r="KT105" s="8"/>
      <c r="KU105" s="8"/>
      <c r="KV105" s="8"/>
      <c r="KW105" s="8"/>
      <c r="KX105" s="8"/>
      <c r="KY105" s="8"/>
      <c r="KZ105" s="8"/>
      <c r="LA105" s="8"/>
      <c r="LB105" s="8"/>
      <c r="LC105" s="8"/>
      <c r="LD105" s="8"/>
      <c r="LE105" s="8"/>
      <c r="LF105" s="8"/>
      <c r="LG105" s="8"/>
      <c r="LH105" s="8"/>
      <c r="LI105" s="8"/>
      <c r="LJ105" s="8"/>
      <c r="LK105" s="8"/>
      <c r="LL105" s="8"/>
      <c r="LM105" s="8"/>
      <c r="LN105" s="8"/>
      <c r="LO105" s="8"/>
      <c r="LP105" s="8"/>
      <c r="LQ105" s="8"/>
      <c r="LR105" s="8"/>
      <c r="LS105" s="8"/>
      <c r="LT105" s="8"/>
      <c r="LU105" s="8"/>
      <c r="LV105" s="8"/>
      <c r="LW105" s="8"/>
      <c r="LX105" s="8"/>
      <c r="LY105" s="8"/>
      <c r="LZ105" s="8"/>
      <c r="MA105" s="8"/>
      <c r="MB105" s="8"/>
      <c r="MC105" s="8"/>
      <c r="MD105" s="8"/>
      <c r="ME105" s="8"/>
      <c r="MF105" s="8"/>
      <c r="MG105" s="8"/>
      <c r="MH105" s="8"/>
      <c r="MI105" s="8"/>
      <c r="MJ105" s="8"/>
      <c r="MK105" s="8"/>
      <c r="ML105" s="8"/>
      <c r="MM105" s="8"/>
      <c r="MN105" s="8"/>
      <c r="MO105" s="8"/>
      <c r="MP105" s="8"/>
      <c r="MQ105" s="8"/>
      <c r="MR105" s="8"/>
      <c r="MS105" s="8"/>
      <c r="MT105" s="8"/>
      <c r="MU105" s="8"/>
      <c r="MV105" s="8"/>
      <c r="MW105" s="8"/>
      <c r="MX105" s="8"/>
      <c r="MY105" s="8"/>
      <c r="MZ105" s="8"/>
      <c r="NA105" s="8"/>
      <c r="NB105" s="8"/>
      <c r="NC105" s="8"/>
      <c r="ND105" s="8"/>
      <c r="NE105" s="8"/>
      <c r="NF105" s="8"/>
      <c r="NG105" s="8"/>
      <c r="NH105" s="8"/>
      <c r="NI105" s="8"/>
      <c r="NJ105" s="8"/>
      <c r="NK105" s="8"/>
      <c r="NL105" s="8"/>
      <c r="NM105" s="8"/>
      <c r="NN105" s="8"/>
      <c r="NO105" s="8"/>
      <c r="NP105" s="8"/>
      <c r="NQ105" s="8"/>
      <c r="NR105" s="8"/>
      <c r="NS105" s="8"/>
      <c r="NT105" s="8"/>
      <c r="NU105" s="8"/>
      <c r="NV105" s="8"/>
      <c r="NW105" s="8"/>
      <c r="NX105" s="8"/>
      <c r="NY105" s="8"/>
      <c r="NZ105" s="8"/>
      <c r="OA105" s="8"/>
      <c r="OB105" s="8"/>
      <c r="OC105" s="8"/>
      <c r="OD105" s="8"/>
      <c r="OE105" s="8"/>
      <c r="OF105" s="8"/>
      <c r="OG105" s="8"/>
      <c r="OH105" s="8"/>
      <c r="OI105" s="8"/>
      <c r="OJ105" s="8"/>
      <c r="OK105" s="8"/>
      <c r="OL105" s="8"/>
      <c r="OM105" s="8"/>
      <c r="ON105" s="8"/>
    </row>
    <row r="106" spans="1:404" s="9" customFormat="1" x14ac:dyDescent="0.15">
      <c r="A106" s="38">
        <v>421</v>
      </c>
      <c r="B106" s="11" t="s">
        <v>596</v>
      </c>
      <c r="C106" s="39">
        <v>2500</v>
      </c>
      <c r="D106" s="40">
        <v>7.4</v>
      </c>
      <c r="E106" s="123">
        <v>1</v>
      </c>
      <c r="F106" s="95">
        <f t="shared" si="7"/>
        <v>7.4</v>
      </c>
      <c r="G106" s="43" t="s">
        <v>585</v>
      </c>
      <c r="H106" s="44"/>
      <c r="I106" s="53" t="s">
        <v>304</v>
      </c>
      <c r="J106" s="46" t="s">
        <v>8</v>
      </c>
      <c r="K106" s="86">
        <v>156</v>
      </c>
      <c r="L106" s="219">
        <f t="shared" si="6"/>
        <v>1154.4000000000001</v>
      </c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  <c r="IW106" s="8"/>
      <c r="IX106" s="8"/>
      <c r="IY106" s="8"/>
      <c r="IZ106" s="8"/>
      <c r="JA106" s="8"/>
      <c r="JB106" s="8"/>
      <c r="JC106" s="8"/>
      <c r="JD106" s="8"/>
      <c r="JE106" s="8"/>
      <c r="JF106" s="8"/>
      <c r="JG106" s="8"/>
      <c r="JH106" s="8"/>
      <c r="JI106" s="8"/>
      <c r="JJ106" s="8"/>
      <c r="JK106" s="8"/>
      <c r="JL106" s="8"/>
      <c r="JM106" s="8"/>
      <c r="JN106" s="8"/>
      <c r="JO106" s="8"/>
      <c r="JP106" s="8"/>
      <c r="JQ106" s="8"/>
      <c r="JR106" s="8"/>
      <c r="JS106" s="8"/>
      <c r="JT106" s="8"/>
      <c r="JU106" s="8"/>
      <c r="JV106" s="8"/>
      <c r="JW106" s="8"/>
      <c r="JX106" s="8"/>
      <c r="JY106" s="8"/>
      <c r="JZ106" s="8"/>
      <c r="KA106" s="8"/>
      <c r="KB106" s="8"/>
      <c r="KC106" s="8"/>
      <c r="KD106" s="8"/>
      <c r="KE106" s="8"/>
      <c r="KF106" s="8"/>
      <c r="KG106" s="8"/>
      <c r="KH106" s="8"/>
      <c r="KI106" s="8"/>
      <c r="KJ106" s="8"/>
      <c r="KK106" s="8"/>
      <c r="KL106" s="8"/>
      <c r="KM106" s="8"/>
      <c r="KN106" s="8"/>
      <c r="KO106" s="8"/>
      <c r="KP106" s="8"/>
      <c r="KQ106" s="8"/>
      <c r="KR106" s="8"/>
      <c r="KS106" s="8"/>
      <c r="KT106" s="8"/>
      <c r="KU106" s="8"/>
      <c r="KV106" s="8"/>
      <c r="KW106" s="8"/>
      <c r="KX106" s="8"/>
      <c r="KY106" s="8"/>
      <c r="KZ106" s="8"/>
      <c r="LA106" s="8"/>
      <c r="LB106" s="8"/>
      <c r="LC106" s="8"/>
      <c r="LD106" s="8"/>
      <c r="LE106" s="8"/>
      <c r="LF106" s="8"/>
      <c r="LG106" s="8"/>
      <c r="LH106" s="8"/>
      <c r="LI106" s="8"/>
      <c r="LJ106" s="8"/>
      <c r="LK106" s="8"/>
      <c r="LL106" s="8"/>
      <c r="LM106" s="8"/>
      <c r="LN106" s="8"/>
      <c r="LO106" s="8"/>
      <c r="LP106" s="8"/>
      <c r="LQ106" s="8"/>
      <c r="LR106" s="8"/>
      <c r="LS106" s="8"/>
      <c r="LT106" s="8"/>
      <c r="LU106" s="8"/>
      <c r="LV106" s="8"/>
      <c r="LW106" s="8"/>
      <c r="LX106" s="8"/>
      <c r="LY106" s="8"/>
      <c r="LZ106" s="8"/>
      <c r="MA106" s="8"/>
      <c r="MB106" s="8"/>
      <c r="MC106" s="8"/>
      <c r="MD106" s="8"/>
      <c r="ME106" s="8"/>
      <c r="MF106" s="8"/>
      <c r="MG106" s="8"/>
      <c r="MH106" s="8"/>
      <c r="MI106" s="8"/>
      <c r="MJ106" s="8"/>
      <c r="MK106" s="8"/>
      <c r="ML106" s="8"/>
      <c r="MM106" s="8"/>
      <c r="MN106" s="8"/>
      <c r="MO106" s="8"/>
      <c r="MP106" s="8"/>
      <c r="MQ106" s="8"/>
      <c r="MR106" s="8"/>
      <c r="MS106" s="8"/>
      <c r="MT106" s="8"/>
      <c r="MU106" s="8"/>
      <c r="MV106" s="8"/>
      <c r="MW106" s="8"/>
      <c r="MX106" s="8"/>
      <c r="MY106" s="8"/>
      <c r="MZ106" s="8"/>
      <c r="NA106" s="8"/>
      <c r="NB106" s="8"/>
      <c r="NC106" s="8"/>
      <c r="ND106" s="8"/>
      <c r="NE106" s="8"/>
      <c r="NF106" s="8"/>
      <c r="NG106" s="8"/>
      <c r="NH106" s="8"/>
      <c r="NI106" s="8"/>
      <c r="NJ106" s="8"/>
      <c r="NK106" s="8"/>
      <c r="NL106" s="8"/>
      <c r="NM106" s="8"/>
      <c r="NN106" s="8"/>
      <c r="NO106" s="8"/>
      <c r="NP106" s="8"/>
      <c r="NQ106" s="8"/>
      <c r="NR106" s="8"/>
      <c r="NS106" s="8"/>
      <c r="NT106" s="8"/>
      <c r="NU106" s="8"/>
      <c r="NV106" s="8"/>
      <c r="NW106" s="8"/>
      <c r="NX106" s="8"/>
      <c r="NY106" s="8"/>
      <c r="NZ106" s="8"/>
      <c r="OA106" s="8"/>
      <c r="OB106" s="8"/>
      <c r="OC106" s="8"/>
      <c r="OD106" s="8"/>
      <c r="OE106" s="8"/>
      <c r="OF106" s="8"/>
      <c r="OG106" s="8"/>
      <c r="OH106" s="8"/>
      <c r="OI106" s="8"/>
      <c r="OJ106" s="8"/>
      <c r="OK106" s="8"/>
      <c r="OL106" s="8"/>
      <c r="OM106" s="8"/>
      <c r="ON106" s="8"/>
    </row>
    <row r="107" spans="1:404" s="9" customFormat="1" x14ac:dyDescent="0.15">
      <c r="A107" s="38">
        <v>422</v>
      </c>
      <c r="B107" s="11" t="s">
        <v>597</v>
      </c>
      <c r="C107" s="39">
        <v>2500</v>
      </c>
      <c r="D107" s="40">
        <v>7.38</v>
      </c>
      <c r="E107" s="123">
        <v>2</v>
      </c>
      <c r="F107" s="95">
        <f t="shared" si="7"/>
        <v>14.76</v>
      </c>
      <c r="G107" s="43" t="s">
        <v>585</v>
      </c>
      <c r="H107" s="44"/>
      <c r="I107" s="53" t="s">
        <v>304</v>
      </c>
      <c r="J107" s="46" t="s">
        <v>8</v>
      </c>
      <c r="K107" s="86">
        <v>156</v>
      </c>
      <c r="L107" s="219">
        <f t="shared" si="6"/>
        <v>2302.56</v>
      </c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  <c r="IW107" s="8"/>
      <c r="IX107" s="8"/>
      <c r="IY107" s="8"/>
      <c r="IZ107" s="8"/>
      <c r="JA107" s="8"/>
      <c r="JB107" s="8"/>
      <c r="JC107" s="8"/>
      <c r="JD107" s="8"/>
      <c r="JE107" s="8"/>
      <c r="JF107" s="8"/>
      <c r="JG107" s="8"/>
      <c r="JH107" s="8"/>
      <c r="JI107" s="8"/>
      <c r="JJ107" s="8"/>
      <c r="JK107" s="8"/>
      <c r="JL107" s="8"/>
      <c r="JM107" s="8"/>
      <c r="JN107" s="8"/>
      <c r="JO107" s="8"/>
      <c r="JP107" s="8"/>
      <c r="JQ107" s="8"/>
      <c r="JR107" s="8"/>
      <c r="JS107" s="8"/>
      <c r="JT107" s="8"/>
      <c r="JU107" s="8"/>
      <c r="JV107" s="8"/>
      <c r="JW107" s="8"/>
      <c r="JX107" s="8"/>
      <c r="JY107" s="8"/>
      <c r="JZ107" s="8"/>
      <c r="KA107" s="8"/>
      <c r="KB107" s="8"/>
      <c r="KC107" s="8"/>
      <c r="KD107" s="8"/>
      <c r="KE107" s="8"/>
      <c r="KF107" s="8"/>
      <c r="KG107" s="8"/>
      <c r="KH107" s="8"/>
      <c r="KI107" s="8"/>
      <c r="KJ107" s="8"/>
      <c r="KK107" s="8"/>
      <c r="KL107" s="8"/>
      <c r="KM107" s="8"/>
      <c r="KN107" s="8"/>
      <c r="KO107" s="8"/>
      <c r="KP107" s="8"/>
      <c r="KQ107" s="8"/>
      <c r="KR107" s="8"/>
      <c r="KS107" s="8"/>
      <c r="KT107" s="8"/>
      <c r="KU107" s="8"/>
      <c r="KV107" s="8"/>
      <c r="KW107" s="8"/>
      <c r="KX107" s="8"/>
      <c r="KY107" s="8"/>
      <c r="KZ107" s="8"/>
      <c r="LA107" s="8"/>
      <c r="LB107" s="8"/>
      <c r="LC107" s="8"/>
      <c r="LD107" s="8"/>
      <c r="LE107" s="8"/>
      <c r="LF107" s="8"/>
      <c r="LG107" s="8"/>
      <c r="LH107" s="8"/>
      <c r="LI107" s="8"/>
      <c r="LJ107" s="8"/>
      <c r="LK107" s="8"/>
      <c r="LL107" s="8"/>
      <c r="LM107" s="8"/>
      <c r="LN107" s="8"/>
      <c r="LO107" s="8"/>
      <c r="LP107" s="8"/>
      <c r="LQ107" s="8"/>
      <c r="LR107" s="8"/>
      <c r="LS107" s="8"/>
      <c r="LT107" s="8"/>
      <c r="LU107" s="8"/>
      <c r="LV107" s="8"/>
      <c r="LW107" s="8"/>
      <c r="LX107" s="8"/>
      <c r="LY107" s="8"/>
      <c r="LZ107" s="8"/>
      <c r="MA107" s="8"/>
      <c r="MB107" s="8"/>
      <c r="MC107" s="8"/>
      <c r="MD107" s="8"/>
      <c r="ME107" s="8"/>
      <c r="MF107" s="8"/>
      <c r="MG107" s="8"/>
      <c r="MH107" s="8"/>
      <c r="MI107" s="8"/>
      <c r="MJ107" s="8"/>
      <c r="MK107" s="8"/>
      <c r="ML107" s="8"/>
      <c r="MM107" s="8"/>
      <c r="MN107" s="8"/>
      <c r="MO107" s="8"/>
      <c r="MP107" s="8"/>
      <c r="MQ107" s="8"/>
      <c r="MR107" s="8"/>
      <c r="MS107" s="8"/>
      <c r="MT107" s="8"/>
      <c r="MU107" s="8"/>
      <c r="MV107" s="8"/>
      <c r="MW107" s="8"/>
      <c r="MX107" s="8"/>
      <c r="MY107" s="8"/>
      <c r="MZ107" s="8"/>
      <c r="NA107" s="8"/>
      <c r="NB107" s="8"/>
      <c r="NC107" s="8"/>
      <c r="ND107" s="8"/>
      <c r="NE107" s="8"/>
      <c r="NF107" s="8"/>
      <c r="NG107" s="8"/>
      <c r="NH107" s="8"/>
      <c r="NI107" s="8"/>
      <c r="NJ107" s="8"/>
      <c r="NK107" s="8"/>
      <c r="NL107" s="8"/>
      <c r="NM107" s="8"/>
      <c r="NN107" s="8"/>
      <c r="NO107" s="8"/>
      <c r="NP107" s="8"/>
      <c r="NQ107" s="8"/>
      <c r="NR107" s="8"/>
      <c r="NS107" s="8"/>
      <c r="NT107" s="8"/>
      <c r="NU107" s="8"/>
      <c r="NV107" s="8"/>
      <c r="NW107" s="8"/>
      <c r="NX107" s="8"/>
      <c r="NY107" s="8"/>
      <c r="NZ107" s="8"/>
      <c r="OA107" s="8"/>
      <c r="OB107" s="8"/>
      <c r="OC107" s="8"/>
      <c r="OD107" s="8"/>
      <c r="OE107" s="8"/>
      <c r="OF107" s="8"/>
      <c r="OG107" s="8"/>
      <c r="OH107" s="8"/>
      <c r="OI107" s="8"/>
      <c r="OJ107" s="8"/>
      <c r="OK107" s="8"/>
      <c r="OL107" s="8"/>
      <c r="OM107" s="8"/>
      <c r="ON107" s="8"/>
    </row>
    <row r="108" spans="1:404" s="9" customFormat="1" x14ac:dyDescent="0.15">
      <c r="A108" s="38">
        <v>423</v>
      </c>
      <c r="B108" s="11" t="s">
        <v>378</v>
      </c>
      <c r="C108" s="39">
        <v>2400</v>
      </c>
      <c r="D108" s="40">
        <v>39.32</v>
      </c>
      <c r="E108" s="123">
        <v>1</v>
      </c>
      <c r="F108" s="95">
        <f t="shared" si="7"/>
        <v>39.32</v>
      </c>
      <c r="G108" s="43" t="s">
        <v>585</v>
      </c>
      <c r="H108" s="44"/>
      <c r="I108" s="53" t="s">
        <v>3</v>
      </c>
      <c r="J108" s="46" t="s">
        <v>353</v>
      </c>
      <c r="K108" s="86">
        <v>104</v>
      </c>
      <c r="L108" s="219">
        <f t="shared" si="6"/>
        <v>4089.28</v>
      </c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  <c r="IW108" s="8"/>
      <c r="IX108" s="8"/>
      <c r="IY108" s="8"/>
      <c r="IZ108" s="8"/>
      <c r="JA108" s="8"/>
      <c r="JB108" s="8"/>
      <c r="JC108" s="8"/>
      <c r="JD108" s="8"/>
      <c r="JE108" s="8"/>
      <c r="JF108" s="8"/>
      <c r="JG108" s="8"/>
      <c r="JH108" s="8"/>
      <c r="JI108" s="8"/>
      <c r="JJ108" s="8"/>
      <c r="JK108" s="8"/>
      <c r="JL108" s="8"/>
      <c r="JM108" s="8"/>
      <c r="JN108" s="8"/>
      <c r="JO108" s="8"/>
      <c r="JP108" s="8"/>
      <c r="JQ108" s="8"/>
      <c r="JR108" s="8"/>
      <c r="JS108" s="8"/>
      <c r="JT108" s="8"/>
      <c r="JU108" s="8"/>
      <c r="JV108" s="8"/>
      <c r="JW108" s="8"/>
      <c r="JX108" s="8"/>
      <c r="JY108" s="8"/>
      <c r="JZ108" s="8"/>
      <c r="KA108" s="8"/>
      <c r="KB108" s="8"/>
      <c r="KC108" s="8"/>
      <c r="KD108" s="8"/>
      <c r="KE108" s="8"/>
      <c r="KF108" s="8"/>
      <c r="KG108" s="8"/>
      <c r="KH108" s="8"/>
      <c r="KI108" s="8"/>
      <c r="KJ108" s="8"/>
      <c r="KK108" s="8"/>
      <c r="KL108" s="8"/>
      <c r="KM108" s="8"/>
      <c r="KN108" s="8"/>
      <c r="KO108" s="8"/>
      <c r="KP108" s="8"/>
      <c r="KQ108" s="8"/>
      <c r="KR108" s="8"/>
      <c r="KS108" s="8"/>
      <c r="KT108" s="8"/>
      <c r="KU108" s="8"/>
      <c r="KV108" s="8"/>
      <c r="KW108" s="8"/>
      <c r="KX108" s="8"/>
      <c r="KY108" s="8"/>
      <c r="KZ108" s="8"/>
      <c r="LA108" s="8"/>
      <c r="LB108" s="8"/>
      <c r="LC108" s="8"/>
      <c r="LD108" s="8"/>
      <c r="LE108" s="8"/>
      <c r="LF108" s="8"/>
      <c r="LG108" s="8"/>
      <c r="LH108" s="8"/>
      <c r="LI108" s="8"/>
      <c r="LJ108" s="8"/>
      <c r="LK108" s="8"/>
      <c r="LL108" s="8"/>
      <c r="LM108" s="8"/>
      <c r="LN108" s="8"/>
      <c r="LO108" s="8"/>
      <c r="LP108" s="8"/>
      <c r="LQ108" s="8"/>
      <c r="LR108" s="8"/>
      <c r="LS108" s="8"/>
      <c r="LT108" s="8"/>
      <c r="LU108" s="8"/>
      <c r="LV108" s="8"/>
      <c r="LW108" s="8"/>
      <c r="LX108" s="8"/>
      <c r="LY108" s="8"/>
      <c r="LZ108" s="8"/>
      <c r="MA108" s="8"/>
      <c r="MB108" s="8"/>
      <c r="MC108" s="8"/>
      <c r="MD108" s="8"/>
      <c r="ME108" s="8"/>
      <c r="MF108" s="8"/>
      <c r="MG108" s="8"/>
      <c r="MH108" s="8"/>
      <c r="MI108" s="8"/>
      <c r="MJ108" s="8"/>
      <c r="MK108" s="8"/>
      <c r="ML108" s="8"/>
      <c r="MM108" s="8"/>
      <c r="MN108" s="8"/>
      <c r="MO108" s="8"/>
      <c r="MP108" s="8"/>
      <c r="MQ108" s="8"/>
      <c r="MR108" s="8"/>
      <c r="MS108" s="8"/>
      <c r="MT108" s="8"/>
      <c r="MU108" s="8"/>
      <c r="MV108" s="8"/>
      <c r="MW108" s="8"/>
      <c r="MX108" s="8"/>
      <c r="MY108" s="8"/>
      <c r="MZ108" s="8"/>
      <c r="NA108" s="8"/>
      <c r="NB108" s="8"/>
      <c r="NC108" s="8"/>
      <c r="ND108" s="8"/>
      <c r="NE108" s="8"/>
      <c r="NF108" s="8"/>
      <c r="NG108" s="8"/>
      <c r="NH108" s="8"/>
      <c r="NI108" s="8"/>
      <c r="NJ108" s="8"/>
      <c r="NK108" s="8"/>
      <c r="NL108" s="8"/>
      <c r="NM108" s="8"/>
      <c r="NN108" s="8"/>
      <c r="NO108" s="8"/>
      <c r="NP108" s="8"/>
      <c r="NQ108" s="8"/>
      <c r="NR108" s="8"/>
      <c r="NS108" s="8"/>
      <c r="NT108" s="8"/>
      <c r="NU108" s="8"/>
      <c r="NV108" s="8"/>
      <c r="NW108" s="8"/>
      <c r="NX108" s="8"/>
      <c r="NY108" s="8"/>
      <c r="NZ108" s="8"/>
      <c r="OA108" s="8"/>
      <c r="OB108" s="8"/>
      <c r="OC108" s="8"/>
      <c r="OD108" s="8"/>
      <c r="OE108" s="8"/>
      <c r="OF108" s="8"/>
      <c r="OG108" s="8"/>
      <c r="OH108" s="8"/>
      <c r="OI108" s="8"/>
      <c r="OJ108" s="8"/>
      <c r="OK108" s="8"/>
      <c r="OL108" s="8"/>
      <c r="OM108" s="8"/>
      <c r="ON108" s="8"/>
    </row>
    <row r="109" spans="1:404" s="9" customFormat="1" x14ac:dyDescent="0.15">
      <c r="A109" s="38">
        <v>424</v>
      </c>
      <c r="B109" s="11" t="s">
        <v>598</v>
      </c>
      <c r="C109" s="39">
        <v>2500</v>
      </c>
      <c r="D109" s="40">
        <v>24.61</v>
      </c>
      <c r="E109" s="123">
        <v>1</v>
      </c>
      <c r="F109" s="95">
        <f t="shared" si="7"/>
        <v>24.61</v>
      </c>
      <c r="G109" s="43" t="s">
        <v>585</v>
      </c>
      <c r="H109" s="44"/>
      <c r="I109" s="53" t="s">
        <v>304</v>
      </c>
      <c r="J109" s="46" t="s">
        <v>8</v>
      </c>
      <c r="K109" s="86">
        <v>156</v>
      </c>
      <c r="L109" s="219">
        <f t="shared" si="6"/>
        <v>3839.16</v>
      </c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  <c r="IW109" s="8"/>
      <c r="IX109" s="8"/>
      <c r="IY109" s="8"/>
      <c r="IZ109" s="8"/>
      <c r="JA109" s="8"/>
      <c r="JB109" s="8"/>
      <c r="JC109" s="8"/>
      <c r="JD109" s="8"/>
      <c r="JE109" s="8"/>
      <c r="JF109" s="8"/>
      <c r="JG109" s="8"/>
      <c r="JH109" s="8"/>
      <c r="JI109" s="8"/>
      <c r="JJ109" s="8"/>
      <c r="JK109" s="8"/>
      <c r="JL109" s="8"/>
      <c r="JM109" s="8"/>
      <c r="JN109" s="8"/>
      <c r="JO109" s="8"/>
      <c r="JP109" s="8"/>
      <c r="JQ109" s="8"/>
      <c r="JR109" s="8"/>
      <c r="JS109" s="8"/>
      <c r="JT109" s="8"/>
      <c r="JU109" s="8"/>
      <c r="JV109" s="8"/>
      <c r="JW109" s="8"/>
      <c r="JX109" s="8"/>
      <c r="JY109" s="8"/>
      <c r="JZ109" s="8"/>
      <c r="KA109" s="8"/>
      <c r="KB109" s="8"/>
      <c r="KC109" s="8"/>
      <c r="KD109" s="8"/>
      <c r="KE109" s="8"/>
      <c r="KF109" s="8"/>
      <c r="KG109" s="8"/>
      <c r="KH109" s="8"/>
      <c r="KI109" s="8"/>
      <c r="KJ109" s="8"/>
      <c r="KK109" s="8"/>
      <c r="KL109" s="8"/>
      <c r="KM109" s="8"/>
      <c r="KN109" s="8"/>
      <c r="KO109" s="8"/>
      <c r="KP109" s="8"/>
      <c r="KQ109" s="8"/>
      <c r="KR109" s="8"/>
      <c r="KS109" s="8"/>
      <c r="KT109" s="8"/>
      <c r="KU109" s="8"/>
      <c r="KV109" s="8"/>
      <c r="KW109" s="8"/>
      <c r="KX109" s="8"/>
      <c r="KY109" s="8"/>
      <c r="KZ109" s="8"/>
      <c r="LA109" s="8"/>
      <c r="LB109" s="8"/>
      <c r="LC109" s="8"/>
      <c r="LD109" s="8"/>
      <c r="LE109" s="8"/>
      <c r="LF109" s="8"/>
      <c r="LG109" s="8"/>
      <c r="LH109" s="8"/>
      <c r="LI109" s="8"/>
      <c r="LJ109" s="8"/>
      <c r="LK109" s="8"/>
      <c r="LL109" s="8"/>
      <c r="LM109" s="8"/>
      <c r="LN109" s="8"/>
      <c r="LO109" s="8"/>
      <c r="LP109" s="8"/>
      <c r="LQ109" s="8"/>
      <c r="LR109" s="8"/>
      <c r="LS109" s="8"/>
      <c r="LT109" s="8"/>
      <c r="LU109" s="8"/>
      <c r="LV109" s="8"/>
      <c r="LW109" s="8"/>
      <c r="LX109" s="8"/>
      <c r="LY109" s="8"/>
      <c r="LZ109" s="8"/>
      <c r="MA109" s="8"/>
      <c r="MB109" s="8"/>
      <c r="MC109" s="8"/>
      <c r="MD109" s="8"/>
      <c r="ME109" s="8"/>
      <c r="MF109" s="8"/>
      <c r="MG109" s="8"/>
      <c r="MH109" s="8"/>
      <c r="MI109" s="8"/>
      <c r="MJ109" s="8"/>
      <c r="MK109" s="8"/>
      <c r="ML109" s="8"/>
      <c r="MM109" s="8"/>
      <c r="MN109" s="8"/>
      <c r="MO109" s="8"/>
      <c r="MP109" s="8"/>
      <c r="MQ109" s="8"/>
      <c r="MR109" s="8"/>
      <c r="MS109" s="8"/>
      <c r="MT109" s="8"/>
      <c r="MU109" s="8"/>
      <c r="MV109" s="8"/>
      <c r="MW109" s="8"/>
      <c r="MX109" s="8"/>
      <c r="MY109" s="8"/>
      <c r="MZ109" s="8"/>
      <c r="NA109" s="8"/>
      <c r="NB109" s="8"/>
      <c r="NC109" s="8"/>
      <c r="ND109" s="8"/>
      <c r="NE109" s="8"/>
      <c r="NF109" s="8"/>
      <c r="NG109" s="8"/>
      <c r="NH109" s="8"/>
      <c r="NI109" s="8"/>
      <c r="NJ109" s="8"/>
      <c r="NK109" s="8"/>
      <c r="NL109" s="8"/>
      <c r="NM109" s="8"/>
      <c r="NN109" s="8"/>
      <c r="NO109" s="8"/>
      <c r="NP109" s="8"/>
      <c r="NQ109" s="8"/>
      <c r="NR109" s="8"/>
      <c r="NS109" s="8"/>
      <c r="NT109" s="8"/>
      <c r="NU109" s="8"/>
      <c r="NV109" s="8"/>
      <c r="NW109" s="8"/>
      <c r="NX109" s="8"/>
      <c r="NY109" s="8"/>
      <c r="NZ109" s="8"/>
      <c r="OA109" s="8"/>
      <c r="OB109" s="8"/>
      <c r="OC109" s="8"/>
      <c r="OD109" s="8"/>
      <c r="OE109" s="8"/>
      <c r="OF109" s="8"/>
      <c r="OG109" s="8"/>
      <c r="OH109" s="8"/>
      <c r="OI109" s="8"/>
      <c r="OJ109" s="8"/>
      <c r="OK109" s="8"/>
      <c r="OL109" s="8"/>
      <c r="OM109" s="8"/>
      <c r="ON109" s="8"/>
    </row>
    <row r="110" spans="1:404" s="9" customFormat="1" x14ac:dyDescent="0.15">
      <c r="A110" s="38">
        <v>425</v>
      </c>
      <c r="B110" s="11" t="s">
        <v>599</v>
      </c>
      <c r="C110" s="39">
        <v>2500</v>
      </c>
      <c r="D110" s="40">
        <v>12.52</v>
      </c>
      <c r="E110" s="123">
        <v>1</v>
      </c>
      <c r="F110" s="95">
        <f t="shared" si="7"/>
        <v>12.52</v>
      </c>
      <c r="G110" s="43" t="s">
        <v>585</v>
      </c>
      <c r="H110" s="44"/>
      <c r="I110" s="53" t="s">
        <v>304</v>
      </c>
      <c r="J110" s="46" t="s">
        <v>8</v>
      </c>
      <c r="K110" s="86">
        <v>156</v>
      </c>
      <c r="L110" s="219">
        <f t="shared" si="6"/>
        <v>1953.12</v>
      </c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  <c r="IW110" s="8"/>
      <c r="IX110" s="8"/>
      <c r="IY110" s="8"/>
      <c r="IZ110" s="8"/>
      <c r="JA110" s="8"/>
      <c r="JB110" s="8"/>
      <c r="JC110" s="8"/>
      <c r="JD110" s="8"/>
      <c r="JE110" s="8"/>
      <c r="JF110" s="8"/>
      <c r="JG110" s="8"/>
      <c r="JH110" s="8"/>
      <c r="JI110" s="8"/>
      <c r="JJ110" s="8"/>
      <c r="JK110" s="8"/>
      <c r="JL110" s="8"/>
      <c r="JM110" s="8"/>
      <c r="JN110" s="8"/>
      <c r="JO110" s="8"/>
      <c r="JP110" s="8"/>
      <c r="JQ110" s="8"/>
      <c r="JR110" s="8"/>
      <c r="JS110" s="8"/>
      <c r="JT110" s="8"/>
      <c r="JU110" s="8"/>
      <c r="JV110" s="8"/>
      <c r="JW110" s="8"/>
      <c r="JX110" s="8"/>
      <c r="JY110" s="8"/>
      <c r="JZ110" s="8"/>
      <c r="KA110" s="8"/>
      <c r="KB110" s="8"/>
      <c r="KC110" s="8"/>
      <c r="KD110" s="8"/>
      <c r="KE110" s="8"/>
      <c r="KF110" s="8"/>
      <c r="KG110" s="8"/>
      <c r="KH110" s="8"/>
      <c r="KI110" s="8"/>
      <c r="KJ110" s="8"/>
      <c r="KK110" s="8"/>
      <c r="KL110" s="8"/>
      <c r="KM110" s="8"/>
      <c r="KN110" s="8"/>
      <c r="KO110" s="8"/>
      <c r="KP110" s="8"/>
      <c r="KQ110" s="8"/>
      <c r="KR110" s="8"/>
      <c r="KS110" s="8"/>
      <c r="KT110" s="8"/>
      <c r="KU110" s="8"/>
      <c r="KV110" s="8"/>
      <c r="KW110" s="8"/>
      <c r="KX110" s="8"/>
      <c r="KY110" s="8"/>
      <c r="KZ110" s="8"/>
      <c r="LA110" s="8"/>
      <c r="LB110" s="8"/>
      <c r="LC110" s="8"/>
      <c r="LD110" s="8"/>
      <c r="LE110" s="8"/>
      <c r="LF110" s="8"/>
      <c r="LG110" s="8"/>
      <c r="LH110" s="8"/>
      <c r="LI110" s="8"/>
      <c r="LJ110" s="8"/>
      <c r="LK110" s="8"/>
      <c r="LL110" s="8"/>
      <c r="LM110" s="8"/>
      <c r="LN110" s="8"/>
      <c r="LO110" s="8"/>
      <c r="LP110" s="8"/>
      <c r="LQ110" s="8"/>
      <c r="LR110" s="8"/>
      <c r="LS110" s="8"/>
      <c r="LT110" s="8"/>
      <c r="LU110" s="8"/>
      <c r="LV110" s="8"/>
      <c r="LW110" s="8"/>
      <c r="LX110" s="8"/>
      <c r="LY110" s="8"/>
      <c r="LZ110" s="8"/>
      <c r="MA110" s="8"/>
      <c r="MB110" s="8"/>
      <c r="MC110" s="8"/>
      <c r="MD110" s="8"/>
      <c r="ME110" s="8"/>
      <c r="MF110" s="8"/>
      <c r="MG110" s="8"/>
      <c r="MH110" s="8"/>
      <c r="MI110" s="8"/>
      <c r="MJ110" s="8"/>
      <c r="MK110" s="8"/>
      <c r="ML110" s="8"/>
      <c r="MM110" s="8"/>
      <c r="MN110" s="8"/>
      <c r="MO110" s="8"/>
      <c r="MP110" s="8"/>
      <c r="MQ110" s="8"/>
      <c r="MR110" s="8"/>
      <c r="MS110" s="8"/>
      <c r="MT110" s="8"/>
      <c r="MU110" s="8"/>
      <c r="MV110" s="8"/>
      <c r="MW110" s="8"/>
      <c r="MX110" s="8"/>
      <c r="MY110" s="8"/>
      <c r="MZ110" s="8"/>
      <c r="NA110" s="8"/>
      <c r="NB110" s="8"/>
      <c r="NC110" s="8"/>
      <c r="ND110" s="8"/>
      <c r="NE110" s="8"/>
      <c r="NF110" s="8"/>
      <c r="NG110" s="8"/>
      <c r="NH110" s="8"/>
      <c r="NI110" s="8"/>
      <c r="NJ110" s="8"/>
      <c r="NK110" s="8"/>
      <c r="NL110" s="8"/>
      <c r="NM110" s="8"/>
      <c r="NN110" s="8"/>
      <c r="NO110" s="8"/>
      <c r="NP110" s="8"/>
      <c r="NQ110" s="8"/>
      <c r="NR110" s="8"/>
      <c r="NS110" s="8"/>
      <c r="NT110" s="8"/>
      <c r="NU110" s="8"/>
      <c r="NV110" s="8"/>
      <c r="NW110" s="8"/>
      <c r="NX110" s="8"/>
      <c r="NY110" s="8"/>
      <c r="NZ110" s="8"/>
      <c r="OA110" s="8"/>
      <c r="OB110" s="8"/>
      <c r="OC110" s="8"/>
      <c r="OD110" s="8"/>
      <c r="OE110" s="8"/>
      <c r="OF110" s="8"/>
      <c r="OG110" s="8"/>
      <c r="OH110" s="8"/>
      <c r="OI110" s="8"/>
      <c r="OJ110" s="8"/>
      <c r="OK110" s="8"/>
      <c r="OL110" s="8"/>
      <c r="OM110" s="8"/>
      <c r="ON110" s="8"/>
    </row>
    <row r="111" spans="1:404" s="9" customFormat="1" x14ac:dyDescent="0.15">
      <c r="A111" s="38">
        <v>426</v>
      </c>
      <c r="B111" s="11" t="s">
        <v>600</v>
      </c>
      <c r="C111" s="39">
        <v>2500</v>
      </c>
      <c r="D111" s="40">
        <v>15.69</v>
      </c>
      <c r="E111" s="123">
        <v>1</v>
      </c>
      <c r="F111" s="95">
        <f t="shared" si="7"/>
        <v>15.69</v>
      </c>
      <c r="G111" s="43" t="s">
        <v>585</v>
      </c>
      <c r="H111" s="44"/>
      <c r="I111" s="53" t="s">
        <v>304</v>
      </c>
      <c r="J111" s="46" t="s">
        <v>8</v>
      </c>
      <c r="K111" s="86">
        <v>156</v>
      </c>
      <c r="L111" s="219">
        <f t="shared" si="6"/>
        <v>2447.64</v>
      </c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  <c r="IW111" s="8"/>
      <c r="IX111" s="8"/>
      <c r="IY111" s="8"/>
      <c r="IZ111" s="8"/>
      <c r="JA111" s="8"/>
      <c r="JB111" s="8"/>
      <c r="JC111" s="8"/>
      <c r="JD111" s="8"/>
      <c r="JE111" s="8"/>
      <c r="JF111" s="8"/>
      <c r="JG111" s="8"/>
      <c r="JH111" s="8"/>
      <c r="JI111" s="8"/>
      <c r="JJ111" s="8"/>
      <c r="JK111" s="8"/>
      <c r="JL111" s="8"/>
      <c r="JM111" s="8"/>
      <c r="JN111" s="8"/>
      <c r="JO111" s="8"/>
      <c r="JP111" s="8"/>
      <c r="JQ111" s="8"/>
      <c r="JR111" s="8"/>
      <c r="JS111" s="8"/>
      <c r="JT111" s="8"/>
      <c r="JU111" s="8"/>
      <c r="JV111" s="8"/>
      <c r="JW111" s="8"/>
      <c r="JX111" s="8"/>
      <c r="JY111" s="8"/>
      <c r="JZ111" s="8"/>
      <c r="KA111" s="8"/>
      <c r="KB111" s="8"/>
      <c r="KC111" s="8"/>
      <c r="KD111" s="8"/>
      <c r="KE111" s="8"/>
      <c r="KF111" s="8"/>
      <c r="KG111" s="8"/>
      <c r="KH111" s="8"/>
      <c r="KI111" s="8"/>
      <c r="KJ111" s="8"/>
      <c r="KK111" s="8"/>
      <c r="KL111" s="8"/>
      <c r="KM111" s="8"/>
      <c r="KN111" s="8"/>
      <c r="KO111" s="8"/>
      <c r="KP111" s="8"/>
      <c r="KQ111" s="8"/>
      <c r="KR111" s="8"/>
      <c r="KS111" s="8"/>
      <c r="KT111" s="8"/>
      <c r="KU111" s="8"/>
      <c r="KV111" s="8"/>
      <c r="KW111" s="8"/>
      <c r="KX111" s="8"/>
      <c r="KY111" s="8"/>
      <c r="KZ111" s="8"/>
      <c r="LA111" s="8"/>
      <c r="LB111" s="8"/>
      <c r="LC111" s="8"/>
      <c r="LD111" s="8"/>
      <c r="LE111" s="8"/>
      <c r="LF111" s="8"/>
      <c r="LG111" s="8"/>
      <c r="LH111" s="8"/>
      <c r="LI111" s="8"/>
      <c r="LJ111" s="8"/>
      <c r="LK111" s="8"/>
      <c r="LL111" s="8"/>
      <c r="LM111" s="8"/>
      <c r="LN111" s="8"/>
      <c r="LO111" s="8"/>
      <c r="LP111" s="8"/>
      <c r="LQ111" s="8"/>
      <c r="LR111" s="8"/>
      <c r="LS111" s="8"/>
      <c r="LT111" s="8"/>
      <c r="LU111" s="8"/>
      <c r="LV111" s="8"/>
      <c r="LW111" s="8"/>
      <c r="LX111" s="8"/>
      <c r="LY111" s="8"/>
      <c r="LZ111" s="8"/>
      <c r="MA111" s="8"/>
      <c r="MB111" s="8"/>
      <c r="MC111" s="8"/>
      <c r="MD111" s="8"/>
      <c r="ME111" s="8"/>
      <c r="MF111" s="8"/>
      <c r="MG111" s="8"/>
      <c r="MH111" s="8"/>
      <c r="MI111" s="8"/>
      <c r="MJ111" s="8"/>
      <c r="MK111" s="8"/>
      <c r="ML111" s="8"/>
      <c r="MM111" s="8"/>
      <c r="MN111" s="8"/>
      <c r="MO111" s="8"/>
      <c r="MP111" s="8"/>
      <c r="MQ111" s="8"/>
      <c r="MR111" s="8"/>
      <c r="MS111" s="8"/>
      <c r="MT111" s="8"/>
      <c r="MU111" s="8"/>
      <c r="MV111" s="8"/>
      <c r="MW111" s="8"/>
      <c r="MX111" s="8"/>
      <c r="MY111" s="8"/>
      <c r="MZ111" s="8"/>
      <c r="NA111" s="8"/>
      <c r="NB111" s="8"/>
      <c r="NC111" s="8"/>
      <c r="ND111" s="8"/>
      <c r="NE111" s="8"/>
      <c r="NF111" s="8"/>
      <c r="NG111" s="8"/>
      <c r="NH111" s="8"/>
      <c r="NI111" s="8"/>
      <c r="NJ111" s="8"/>
      <c r="NK111" s="8"/>
      <c r="NL111" s="8"/>
      <c r="NM111" s="8"/>
      <c r="NN111" s="8"/>
      <c r="NO111" s="8"/>
      <c r="NP111" s="8"/>
      <c r="NQ111" s="8"/>
      <c r="NR111" s="8"/>
      <c r="NS111" s="8"/>
      <c r="NT111" s="8"/>
      <c r="NU111" s="8"/>
      <c r="NV111" s="8"/>
      <c r="NW111" s="8"/>
      <c r="NX111" s="8"/>
      <c r="NY111" s="8"/>
      <c r="NZ111" s="8"/>
      <c r="OA111" s="8"/>
      <c r="OB111" s="8"/>
      <c r="OC111" s="8"/>
      <c r="OD111" s="8"/>
      <c r="OE111" s="8"/>
      <c r="OF111" s="8"/>
      <c r="OG111" s="8"/>
      <c r="OH111" s="8"/>
      <c r="OI111" s="8"/>
      <c r="OJ111" s="8"/>
      <c r="OK111" s="8"/>
      <c r="OL111" s="8"/>
      <c r="OM111" s="8"/>
      <c r="ON111" s="8"/>
    </row>
    <row r="112" spans="1:404" s="9" customFormat="1" x14ac:dyDescent="0.15">
      <c r="A112" s="38">
        <v>427</v>
      </c>
      <c r="B112" s="11" t="s">
        <v>601</v>
      </c>
      <c r="C112" s="39">
        <v>2500</v>
      </c>
      <c r="D112" s="40">
        <v>18.510000000000002</v>
      </c>
      <c r="E112" s="123">
        <v>1</v>
      </c>
      <c r="F112" s="95">
        <f t="shared" si="7"/>
        <v>18.510000000000002</v>
      </c>
      <c r="G112" s="43" t="s">
        <v>602</v>
      </c>
      <c r="H112" s="44"/>
      <c r="I112" s="53" t="s">
        <v>304</v>
      </c>
      <c r="J112" s="46" t="s">
        <v>8</v>
      </c>
      <c r="K112" s="86">
        <v>156</v>
      </c>
      <c r="L112" s="219">
        <f t="shared" si="6"/>
        <v>2887.5600000000004</v>
      </c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  <c r="IW112" s="8"/>
      <c r="IX112" s="8"/>
      <c r="IY112" s="8"/>
      <c r="IZ112" s="8"/>
      <c r="JA112" s="8"/>
      <c r="JB112" s="8"/>
      <c r="JC112" s="8"/>
      <c r="JD112" s="8"/>
      <c r="JE112" s="8"/>
      <c r="JF112" s="8"/>
      <c r="JG112" s="8"/>
      <c r="JH112" s="8"/>
      <c r="JI112" s="8"/>
      <c r="JJ112" s="8"/>
      <c r="JK112" s="8"/>
      <c r="JL112" s="8"/>
      <c r="JM112" s="8"/>
      <c r="JN112" s="8"/>
      <c r="JO112" s="8"/>
      <c r="JP112" s="8"/>
      <c r="JQ112" s="8"/>
      <c r="JR112" s="8"/>
      <c r="JS112" s="8"/>
      <c r="JT112" s="8"/>
      <c r="JU112" s="8"/>
      <c r="JV112" s="8"/>
      <c r="JW112" s="8"/>
      <c r="JX112" s="8"/>
      <c r="JY112" s="8"/>
      <c r="JZ112" s="8"/>
      <c r="KA112" s="8"/>
      <c r="KB112" s="8"/>
      <c r="KC112" s="8"/>
      <c r="KD112" s="8"/>
      <c r="KE112" s="8"/>
      <c r="KF112" s="8"/>
      <c r="KG112" s="8"/>
      <c r="KH112" s="8"/>
      <c r="KI112" s="8"/>
      <c r="KJ112" s="8"/>
      <c r="KK112" s="8"/>
      <c r="KL112" s="8"/>
      <c r="KM112" s="8"/>
      <c r="KN112" s="8"/>
      <c r="KO112" s="8"/>
      <c r="KP112" s="8"/>
      <c r="KQ112" s="8"/>
      <c r="KR112" s="8"/>
      <c r="KS112" s="8"/>
      <c r="KT112" s="8"/>
      <c r="KU112" s="8"/>
      <c r="KV112" s="8"/>
      <c r="KW112" s="8"/>
      <c r="KX112" s="8"/>
      <c r="KY112" s="8"/>
      <c r="KZ112" s="8"/>
      <c r="LA112" s="8"/>
      <c r="LB112" s="8"/>
      <c r="LC112" s="8"/>
      <c r="LD112" s="8"/>
      <c r="LE112" s="8"/>
      <c r="LF112" s="8"/>
      <c r="LG112" s="8"/>
      <c r="LH112" s="8"/>
      <c r="LI112" s="8"/>
      <c r="LJ112" s="8"/>
      <c r="LK112" s="8"/>
      <c r="LL112" s="8"/>
      <c r="LM112" s="8"/>
      <c r="LN112" s="8"/>
      <c r="LO112" s="8"/>
      <c r="LP112" s="8"/>
      <c r="LQ112" s="8"/>
      <c r="LR112" s="8"/>
      <c r="LS112" s="8"/>
      <c r="LT112" s="8"/>
      <c r="LU112" s="8"/>
      <c r="LV112" s="8"/>
      <c r="LW112" s="8"/>
      <c r="LX112" s="8"/>
      <c r="LY112" s="8"/>
      <c r="LZ112" s="8"/>
      <c r="MA112" s="8"/>
      <c r="MB112" s="8"/>
      <c r="MC112" s="8"/>
      <c r="MD112" s="8"/>
      <c r="ME112" s="8"/>
      <c r="MF112" s="8"/>
      <c r="MG112" s="8"/>
      <c r="MH112" s="8"/>
      <c r="MI112" s="8"/>
      <c r="MJ112" s="8"/>
      <c r="MK112" s="8"/>
      <c r="ML112" s="8"/>
      <c r="MM112" s="8"/>
      <c r="MN112" s="8"/>
      <c r="MO112" s="8"/>
      <c r="MP112" s="8"/>
      <c r="MQ112" s="8"/>
      <c r="MR112" s="8"/>
      <c r="MS112" s="8"/>
      <c r="MT112" s="8"/>
      <c r="MU112" s="8"/>
      <c r="MV112" s="8"/>
      <c r="MW112" s="8"/>
      <c r="MX112" s="8"/>
      <c r="MY112" s="8"/>
      <c r="MZ112" s="8"/>
      <c r="NA112" s="8"/>
      <c r="NB112" s="8"/>
      <c r="NC112" s="8"/>
      <c r="ND112" s="8"/>
      <c r="NE112" s="8"/>
      <c r="NF112" s="8"/>
      <c r="NG112" s="8"/>
      <c r="NH112" s="8"/>
      <c r="NI112" s="8"/>
      <c r="NJ112" s="8"/>
      <c r="NK112" s="8"/>
      <c r="NL112" s="8"/>
      <c r="NM112" s="8"/>
      <c r="NN112" s="8"/>
      <c r="NO112" s="8"/>
      <c r="NP112" s="8"/>
      <c r="NQ112" s="8"/>
      <c r="NR112" s="8"/>
      <c r="NS112" s="8"/>
      <c r="NT112" s="8"/>
      <c r="NU112" s="8"/>
      <c r="NV112" s="8"/>
      <c r="NW112" s="8"/>
      <c r="NX112" s="8"/>
      <c r="NY112" s="8"/>
      <c r="NZ112" s="8"/>
      <c r="OA112" s="8"/>
      <c r="OB112" s="8"/>
      <c r="OC112" s="8"/>
      <c r="OD112" s="8"/>
      <c r="OE112" s="8"/>
      <c r="OF112" s="8"/>
      <c r="OG112" s="8"/>
      <c r="OH112" s="8"/>
      <c r="OI112" s="8"/>
      <c r="OJ112" s="8"/>
      <c r="OK112" s="8"/>
      <c r="OL112" s="8"/>
      <c r="OM112" s="8"/>
      <c r="ON112" s="8"/>
    </row>
    <row r="113" spans="1:404" s="9" customFormat="1" x14ac:dyDescent="0.15">
      <c r="A113" s="38">
        <v>428</v>
      </c>
      <c r="B113" s="11" t="s">
        <v>603</v>
      </c>
      <c r="C113" s="39">
        <v>2400</v>
      </c>
      <c r="D113" s="40">
        <v>7.54</v>
      </c>
      <c r="E113" s="123">
        <v>1</v>
      </c>
      <c r="F113" s="95">
        <f t="shared" si="7"/>
        <v>7.54</v>
      </c>
      <c r="G113" s="43" t="s">
        <v>523</v>
      </c>
      <c r="H113" s="44"/>
      <c r="I113" s="53" t="s">
        <v>304</v>
      </c>
      <c r="J113" s="46" t="s">
        <v>8</v>
      </c>
      <c r="K113" s="86">
        <v>156</v>
      </c>
      <c r="L113" s="219">
        <f t="shared" si="6"/>
        <v>1176.24</v>
      </c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  <c r="IW113" s="8"/>
      <c r="IX113" s="8"/>
      <c r="IY113" s="8"/>
      <c r="IZ113" s="8"/>
      <c r="JA113" s="8"/>
      <c r="JB113" s="8"/>
      <c r="JC113" s="8"/>
      <c r="JD113" s="8"/>
      <c r="JE113" s="8"/>
      <c r="JF113" s="8"/>
      <c r="JG113" s="8"/>
      <c r="JH113" s="8"/>
      <c r="JI113" s="8"/>
      <c r="JJ113" s="8"/>
      <c r="JK113" s="8"/>
      <c r="JL113" s="8"/>
      <c r="JM113" s="8"/>
      <c r="JN113" s="8"/>
      <c r="JO113" s="8"/>
      <c r="JP113" s="8"/>
      <c r="JQ113" s="8"/>
      <c r="JR113" s="8"/>
      <c r="JS113" s="8"/>
      <c r="JT113" s="8"/>
      <c r="JU113" s="8"/>
      <c r="JV113" s="8"/>
      <c r="JW113" s="8"/>
      <c r="JX113" s="8"/>
      <c r="JY113" s="8"/>
      <c r="JZ113" s="8"/>
      <c r="KA113" s="8"/>
      <c r="KB113" s="8"/>
      <c r="KC113" s="8"/>
      <c r="KD113" s="8"/>
      <c r="KE113" s="8"/>
      <c r="KF113" s="8"/>
      <c r="KG113" s="8"/>
      <c r="KH113" s="8"/>
      <c r="KI113" s="8"/>
      <c r="KJ113" s="8"/>
      <c r="KK113" s="8"/>
      <c r="KL113" s="8"/>
      <c r="KM113" s="8"/>
      <c r="KN113" s="8"/>
      <c r="KO113" s="8"/>
      <c r="KP113" s="8"/>
      <c r="KQ113" s="8"/>
      <c r="KR113" s="8"/>
      <c r="KS113" s="8"/>
      <c r="KT113" s="8"/>
      <c r="KU113" s="8"/>
      <c r="KV113" s="8"/>
      <c r="KW113" s="8"/>
      <c r="KX113" s="8"/>
      <c r="KY113" s="8"/>
      <c r="KZ113" s="8"/>
      <c r="LA113" s="8"/>
      <c r="LB113" s="8"/>
      <c r="LC113" s="8"/>
      <c r="LD113" s="8"/>
      <c r="LE113" s="8"/>
      <c r="LF113" s="8"/>
      <c r="LG113" s="8"/>
      <c r="LH113" s="8"/>
      <c r="LI113" s="8"/>
      <c r="LJ113" s="8"/>
      <c r="LK113" s="8"/>
      <c r="LL113" s="8"/>
      <c r="LM113" s="8"/>
      <c r="LN113" s="8"/>
      <c r="LO113" s="8"/>
      <c r="LP113" s="8"/>
      <c r="LQ113" s="8"/>
      <c r="LR113" s="8"/>
      <c r="LS113" s="8"/>
      <c r="LT113" s="8"/>
      <c r="LU113" s="8"/>
      <c r="LV113" s="8"/>
      <c r="LW113" s="8"/>
      <c r="LX113" s="8"/>
      <c r="LY113" s="8"/>
      <c r="LZ113" s="8"/>
      <c r="MA113" s="8"/>
      <c r="MB113" s="8"/>
      <c r="MC113" s="8"/>
      <c r="MD113" s="8"/>
      <c r="ME113" s="8"/>
      <c r="MF113" s="8"/>
      <c r="MG113" s="8"/>
      <c r="MH113" s="8"/>
      <c r="MI113" s="8"/>
      <c r="MJ113" s="8"/>
      <c r="MK113" s="8"/>
      <c r="ML113" s="8"/>
      <c r="MM113" s="8"/>
      <c r="MN113" s="8"/>
      <c r="MO113" s="8"/>
      <c r="MP113" s="8"/>
      <c r="MQ113" s="8"/>
      <c r="MR113" s="8"/>
      <c r="MS113" s="8"/>
      <c r="MT113" s="8"/>
      <c r="MU113" s="8"/>
      <c r="MV113" s="8"/>
      <c r="MW113" s="8"/>
      <c r="MX113" s="8"/>
      <c r="MY113" s="8"/>
      <c r="MZ113" s="8"/>
      <c r="NA113" s="8"/>
      <c r="NB113" s="8"/>
      <c r="NC113" s="8"/>
      <c r="ND113" s="8"/>
      <c r="NE113" s="8"/>
      <c r="NF113" s="8"/>
      <c r="NG113" s="8"/>
      <c r="NH113" s="8"/>
      <c r="NI113" s="8"/>
      <c r="NJ113" s="8"/>
      <c r="NK113" s="8"/>
      <c r="NL113" s="8"/>
      <c r="NM113" s="8"/>
      <c r="NN113" s="8"/>
      <c r="NO113" s="8"/>
      <c r="NP113" s="8"/>
      <c r="NQ113" s="8"/>
      <c r="NR113" s="8"/>
      <c r="NS113" s="8"/>
      <c r="NT113" s="8"/>
      <c r="NU113" s="8"/>
      <c r="NV113" s="8"/>
      <c r="NW113" s="8"/>
      <c r="NX113" s="8"/>
      <c r="NY113" s="8"/>
      <c r="NZ113" s="8"/>
      <c r="OA113" s="8"/>
      <c r="OB113" s="8"/>
      <c r="OC113" s="8"/>
      <c r="OD113" s="8"/>
      <c r="OE113" s="8"/>
      <c r="OF113" s="8"/>
      <c r="OG113" s="8"/>
      <c r="OH113" s="8"/>
      <c r="OI113" s="8"/>
      <c r="OJ113" s="8"/>
      <c r="OK113" s="8"/>
      <c r="OL113" s="8"/>
      <c r="OM113" s="8"/>
      <c r="ON113" s="8"/>
    </row>
    <row r="114" spans="1:404" s="9" customFormat="1" x14ac:dyDescent="0.15">
      <c r="A114" s="38">
        <v>429</v>
      </c>
      <c r="B114" s="11" t="s">
        <v>604</v>
      </c>
      <c r="C114" s="39">
        <v>2500</v>
      </c>
      <c r="D114" s="40">
        <v>32.700000000000003</v>
      </c>
      <c r="E114" s="123">
        <v>1</v>
      </c>
      <c r="F114" s="95">
        <f t="shared" si="7"/>
        <v>32.700000000000003</v>
      </c>
      <c r="G114" s="43" t="s">
        <v>523</v>
      </c>
      <c r="H114" s="44"/>
      <c r="I114" s="53" t="s">
        <v>3</v>
      </c>
      <c r="J114" s="46" t="s">
        <v>11</v>
      </c>
      <c r="K114" s="86">
        <v>314</v>
      </c>
      <c r="L114" s="219">
        <f t="shared" si="6"/>
        <v>10267.800000000001</v>
      </c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  <c r="IW114" s="8"/>
      <c r="IX114" s="8"/>
      <c r="IY114" s="8"/>
      <c r="IZ114" s="8"/>
      <c r="JA114" s="8"/>
      <c r="JB114" s="8"/>
      <c r="JC114" s="8"/>
      <c r="JD114" s="8"/>
      <c r="JE114" s="8"/>
      <c r="JF114" s="8"/>
      <c r="JG114" s="8"/>
      <c r="JH114" s="8"/>
      <c r="JI114" s="8"/>
      <c r="JJ114" s="8"/>
      <c r="JK114" s="8"/>
      <c r="JL114" s="8"/>
      <c r="JM114" s="8"/>
      <c r="JN114" s="8"/>
      <c r="JO114" s="8"/>
      <c r="JP114" s="8"/>
      <c r="JQ114" s="8"/>
      <c r="JR114" s="8"/>
      <c r="JS114" s="8"/>
      <c r="JT114" s="8"/>
      <c r="JU114" s="8"/>
      <c r="JV114" s="8"/>
      <c r="JW114" s="8"/>
      <c r="JX114" s="8"/>
      <c r="JY114" s="8"/>
      <c r="JZ114" s="8"/>
      <c r="KA114" s="8"/>
      <c r="KB114" s="8"/>
      <c r="KC114" s="8"/>
      <c r="KD114" s="8"/>
      <c r="KE114" s="8"/>
      <c r="KF114" s="8"/>
      <c r="KG114" s="8"/>
      <c r="KH114" s="8"/>
      <c r="KI114" s="8"/>
      <c r="KJ114" s="8"/>
      <c r="KK114" s="8"/>
      <c r="KL114" s="8"/>
      <c r="KM114" s="8"/>
      <c r="KN114" s="8"/>
      <c r="KO114" s="8"/>
      <c r="KP114" s="8"/>
      <c r="KQ114" s="8"/>
      <c r="KR114" s="8"/>
      <c r="KS114" s="8"/>
      <c r="KT114" s="8"/>
      <c r="KU114" s="8"/>
      <c r="KV114" s="8"/>
      <c r="KW114" s="8"/>
      <c r="KX114" s="8"/>
      <c r="KY114" s="8"/>
      <c r="KZ114" s="8"/>
      <c r="LA114" s="8"/>
      <c r="LB114" s="8"/>
      <c r="LC114" s="8"/>
      <c r="LD114" s="8"/>
      <c r="LE114" s="8"/>
      <c r="LF114" s="8"/>
      <c r="LG114" s="8"/>
      <c r="LH114" s="8"/>
      <c r="LI114" s="8"/>
      <c r="LJ114" s="8"/>
      <c r="LK114" s="8"/>
      <c r="LL114" s="8"/>
      <c r="LM114" s="8"/>
      <c r="LN114" s="8"/>
      <c r="LO114" s="8"/>
      <c r="LP114" s="8"/>
      <c r="LQ114" s="8"/>
      <c r="LR114" s="8"/>
      <c r="LS114" s="8"/>
      <c r="LT114" s="8"/>
      <c r="LU114" s="8"/>
      <c r="LV114" s="8"/>
      <c r="LW114" s="8"/>
      <c r="LX114" s="8"/>
      <c r="LY114" s="8"/>
      <c r="LZ114" s="8"/>
      <c r="MA114" s="8"/>
      <c r="MB114" s="8"/>
      <c r="MC114" s="8"/>
      <c r="MD114" s="8"/>
      <c r="ME114" s="8"/>
      <c r="MF114" s="8"/>
      <c r="MG114" s="8"/>
      <c r="MH114" s="8"/>
      <c r="MI114" s="8"/>
      <c r="MJ114" s="8"/>
      <c r="MK114" s="8"/>
      <c r="ML114" s="8"/>
      <c r="MM114" s="8"/>
      <c r="MN114" s="8"/>
      <c r="MO114" s="8"/>
      <c r="MP114" s="8"/>
      <c r="MQ114" s="8"/>
      <c r="MR114" s="8"/>
      <c r="MS114" s="8"/>
      <c r="MT114" s="8"/>
      <c r="MU114" s="8"/>
      <c r="MV114" s="8"/>
      <c r="MW114" s="8"/>
      <c r="MX114" s="8"/>
      <c r="MY114" s="8"/>
      <c r="MZ114" s="8"/>
      <c r="NA114" s="8"/>
      <c r="NB114" s="8"/>
      <c r="NC114" s="8"/>
      <c r="ND114" s="8"/>
      <c r="NE114" s="8"/>
      <c r="NF114" s="8"/>
      <c r="NG114" s="8"/>
      <c r="NH114" s="8"/>
      <c r="NI114" s="8"/>
      <c r="NJ114" s="8"/>
      <c r="NK114" s="8"/>
      <c r="NL114" s="8"/>
      <c r="NM114" s="8"/>
      <c r="NN114" s="8"/>
      <c r="NO114" s="8"/>
      <c r="NP114" s="8"/>
      <c r="NQ114" s="8"/>
      <c r="NR114" s="8"/>
      <c r="NS114" s="8"/>
      <c r="NT114" s="8"/>
      <c r="NU114" s="8"/>
      <c r="NV114" s="8"/>
      <c r="NW114" s="8"/>
      <c r="NX114" s="8"/>
      <c r="NY114" s="8"/>
      <c r="NZ114" s="8"/>
      <c r="OA114" s="8"/>
      <c r="OB114" s="8"/>
      <c r="OC114" s="8"/>
      <c r="OD114" s="8"/>
      <c r="OE114" s="8"/>
      <c r="OF114" s="8"/>
      <c r="OG114" s="8"/>
      <c r="OH114" s="8"/>
      <c r="OI114" s="8"/>
      <c r="OJ114" s="8"/>
      <c r="OK114" s="8"/>
      <c r="OL114" s="8"/>
      <c r="OM114" s="8"/>
      <c r="ON114" s="8"/>
    </row>
    <row r="115" spans="1:404" s="9" customFormat="1" x14ac:dyDescent="0.15">
      <c r="A115" s="38">
        <v>430</v>
      </c>
      <c r="B115" s="11" t="s">
        <v>97</v>
      </c>
      <c r="C115" s="39">
        <v>2400</v>
      </c>
      <c r="D115" s="40">
        <v>53.63</v>
      </c>
      <c r="E115" s="123">
        <v>1</v>
      </c>
      <c r="F115" s="95">
        <f t="shared" si="7"/>
        <v>53.63</v>
      </c>
      <c r="G115" s="43" t="s">
        <v>523</v>
      </c>
      <c r="H115" s="44"/>
      <c r="I115" s="53" t="s">
        <v>3</v>
      </c>
      <c r="J115" s="46" t="s">
        <v>353</v>
      </c>
      <c r="K115" s="86">
        <v>104</v>
      </c>
      <c r="L115" s="219">
        <f t="shared" si="6"/>
        <v>5577.52</v>
      </c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  <c r="IW115" s="8"/>
      <c r="IX115" s="8"/>
      <c r="IY115" s="8"/>
      <c r="IZ115" s="8"/>
      <c r="JA115" s="8"/>
      <c r="JB115" s="8"/>
      <c r="JC115" s="8"/>
      <c r="JD115" s="8"/>
      <c r="JE115" s="8"/>
      <c r="JF115" s="8"/>
      <c r="JG115" s="8"/>
      <c r="JH115" s="8"/>
      <c r="JI115" s="8"/>
      <c r="JJ115" s="8"/>
      <c r="JK115" s="8"/>
      <c r="JL115" s="8"/>
      <c r="JM115" s="8"/>
      <c r="JN115" s="8"/>
      <c r="JO115" s="8"/>
      <c r="JP115" s="8"/>
      <c r="JQ115" s="8"/>
      <c r="JR115" s="8"/>
      <c r="JS115" s="8"/>
      <c r="JT115" s="8"/>
      <c r="JU115" s="8"/>
      <c r="JV115" s="8"/>
      <c r="JW115" s="8"/>
      <c r="JX115" s="8"/>
      <c r="JY115" s="8"/>
      <c r="JZ115" s="8"/>
      <c r="KA115" s="8"/>
      <c r="KB115" s="8"/>
      <c r="KC115" s="8"/>
      <c r="KD115" s="8"/>
      <c r="KE115" s="8"/>
      <c r="KF115" s="8"/>
      <c r="KG115" s="8"/>
      <c r="KH115" s="8"/>
      <c r="KI115" s="8"/>
      <c r="KJ115" s="8"/>
      <c r="KK115" s="8"/>
      <c r="KL115" s="8"/>
      <c r="KM115" s="8"/>
      <c r="KN115" s="8"/>
      <c r="KO115" s="8"/>
      <c r="KP115" s="8"/>
      <c r="KQ115" s="8"/>
      <c r="KR115" s="8"/>
      <c r="KS115" s="8"/>
      <c r="KT115" s="8"/>
      <c r="KU115" s="8"/>
      <c r="KV115" s="8"/>
      <c r="KW115" s="8"/>
      <c r="KX115" s="8"/>
      <c r="KY115" s="8"/>
      <c r="KZ115" s="8"/>
      <c r="LA115" s="8"/>
      <c r="LB115" s="8"/>
      <c r="LC115" s="8"/>
      <c r="LD115" s="8"/>
      <c r="LE115" s="8"/>
      <c r="LF115" s="8"/>
      <c r="LG115" s="8"/>
      <c r="LH115" s="8"/>
      <c r="LI115" s="8"/>
      <c r="LJ115" s="8"/>
      <c r="LK115" s="8"/>
      <c r="LL115" s="8"/>
      <c r="LM115" s="8"/>
      <c r="LN115" s="8"/>
      <c r="LO115" s="8"/>
      <c r="LP115" s="8"/>
      <c r="LQ115" s="8"/>
      <c r="LR115" s="8"/>
      <c r="LS115" s="8"/>
      <c r="LT115" s="8"/>
      <c r="LU115" s="8"/>
      <c r="LV115" s="8"/>
      <c r="LW115" s="8"/>
      <c r="LX115" s="8"/>
      <c r="LY115" s="8"/>
      <c r="LZ115" s="8"/>
      <c r="MA115" s="8"/>
      <c r="MB115" s="8"/>
      <c r="MC115" s="8"/>
      <c r="MD115" s="8"/>
      <c r="ME115" s="8"/>
      <c r="MF115" s="8"/>
      <c r="MG115" s="8"/>
      <c r="MH115" s="8"/>
      <c r="MI115" s="8"/>
      <c r="MJ115" s="8"/>
      <c r="MK115" s="8"/>
      <c r="ML115" s="8"/>
      <c r="MM115" s="8"/>
      <c r="MN115" s="8"/>
      <c r="MO115" s="8"/>
      <c r="MP115" s="8"/>
      <c r="MQ115" s="8"/>
      <c r="MR115" s="8"/>
      <c r="MS115" s="8"/>
      <c r="MT115" s="8"/>
      <c r="MU115" s="8"/>
      <c r="MV115" s="8"/>
      <c r="MW115" s="8"/>
      <c r="MX115" s="8"/>
      <c r="MY115" s="8"/>
      <c r="MZ115" s="8"/>
      <c r="NA115" s="8"/>
      <c r="NB115" s="8"/>
      <c r="NC115" s="8"/>
      <c r="ND115" s="8"/>
      <c r="NE115" s="8"/>
      <c r="NF115" s="8"/>
      <c r="NG115" s="8"/>
      <c r="NH115" s="8"/>
      <c r="NI115" s="8"/>
      <c r="NJ115" s="8"/>
      <c r="NK115" s="8"/>
      <c r="NL115" s="8"/>
      <c r="NM115" s="8"/>
      <c r="NN115" s="8"/>
      <c r="NO115" s="8"/>
      <c r="NP115" s="8"/>
      <c r="NQ115" s="8"/>
      <c r="NR115" s="8"/>
      <c r="NS115" s="8"/>
      <c r="NT115" s="8"/>
      <c r="NU115" s="8"/>
      <c r="NV115" s="8"/>
      <c r="NW115" s="8"/>
      <c r="NX115" s="8"/>
      <c r="NY115" s="8"/>
      <c r="NZ115" s="8"/>
      <c r="OA115" s="8"/>
      <c r="OB115" s="8"/>
      <c r="OC115" s="8"/>
      <c r="OD115" s="8"/>
      <c r="OE115" s="8"/>
      <c r="OF115" s="8"/>
      <c r="OG115" s="8"/>
      <c r="OH115" s="8"/>
      <c r="OI115" s="8"/>
      <c r="OJ115" s="8"/>
      <c r="OK115" s="8"/>
      <c r="OL115" s="8"/>
      <c r="OM115" s="8"/>
      <c r="ON115" s="8"/>
    </row>
    <row r="116" spans="1:404" s="9" customFormat="1" x14ac:dyDescent="0.15">
      <c r="A116" s="38">
        <v>431</v>
      </c>
      <c r="B116" s="11" t="s">
        <v>605</v>
      </c>
      <c r="C116" s="39"/>
      <c r="D116" s="40">
        <v>134.13</v>
      </c>
      <c r="E116" s="123">
        <v>1</v>
      </c>
      <c r="F116" s="95">
        <f t="shared" si="7"/>
        <v>134.13</v>
      </c>
      <c r="G116" s="43" t="s">
        <v>523</v>
      </c>
      <c r="H116" s="44"/>
      <c r="I116" s="53" t="s">
        <v>3</v>
      </c>
      <c r="J116" s="46" t="s">
        <v>11</v>
      </c>
      <c r="K116" s="86">
        <v>314</v>
      </c>
      <c r="L116" s="219">
        <f t="shared" si="6"/>
        <v>42116.82</v>
      </c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  <c r="IV116" s="8"/>
      <c r="IW116" s="8"/>
      <c r="IX116" s="8"/>
      <c r="IY116" s="8"/>
      <c r="IZ116" s="8"/>
      <c r="JA116" s="8"/>
      <c r="JB116" s="8"/>
      <c r="JC116" s="8"/>
      <c r="JD116" s="8"/>
      <c r="JE116" s="8"/>
      <c r="JF116" s="8"/>
      <c r="JG116" s="8"/>
      <c r="JH116" s="8"/>
      <c r="JI116" s="8"/>
      <c r="JJ116" s="8"/>
      <c r="JK116" s="8"/>
      <c r="JL116" s="8"/>
      <c r="JM116" s="8"/>
      <c r="JN116" s="8"/>
      <c r="JO116" s="8"/>
      <c r="JP116" s="8"/>
      <c r="JQ116" s="8"/>
      <c r="JR116" s="8"/>
      <c r="JS116" s="8"/>
      <c r="JT116" s="8"/>
      <c r="JU116" s="8"/>
      <c r="JV116" s="8"/>
      <c r="JW116" s="8"/>
      <c r="JX116" s="8"/>
      <c r="JY116" s="8"/>
      <c r="JZ116" s="8"/>
      <c r="KA116" s="8"/>
      <c r="KB116" s="8"/>
      <c r="KC116" s="8"/>
      <c r="KD116" s="8"/>
      <c r="KE116" s="8"/>
      <c r="KF116" s="8"/>
      <c r="KG116" s="8"/>
      <c r="KH116" s="8"/>
      <c r="KI116" s="8"/>
      <c r="KJ116" s="8"/>
      <c r="KK116" s="8"/>
      <c r="KL116" s="8"/>
      <c r="KM116" s="8"/>
      <c r="KN116" s="8"/>
      <c r="KO116" s="8"/>
      <c r="KP116" s="8"/>
      <c r="KQ116" s="8"/>
      <c r="KR116" s="8"/>
      <c r="KS116" s="8"/>
      <c r="KT116" s="8"/>
      <c r="KU116" s="8"/>
      <c r="KV116" s="8"/>
      <c r="KW116" s="8"/>
      <c r="KX116" s="8"/>
      <c r="KY116" s="8"/>
      <c r="KZ116" s="8"/>
      <c r="LA116" s="8"/>
      <c r="LB116" s="8"/>
      <c r="LC116" s="8"/>
      <c r="LD116" s="8"/>
      <c r="LE116" s="8"/>
      <c r="LF116" s="8"/>
      <c r="LG116" s="8"/>
      <c r="LH116" s="8"/>
      <c r="LI116" s="8"/>
      <c r="LJ116" s="8"/>
      <c r="LK116" s="8"/>
      <c r="LL116" s="8"/>
      <c r="LM116" s="8"/>
      <c r="LN116" s="8"/>
      <c r="LO116" s="8"/>
      <c r="LP116" s="8"/>
      <c r="LQ116" s="8"/>
      <c r="LR116" s="8"/>
      <c r="LS116" s="8"/>
      <c r="LT116" s="8"/>
      <c r="LU116" s="8"/>
      <c r="LV116" s="8"/>
      <c r="LW116" s="8"/>
      <c r="LX116" s="8"/>
      <c r="LY116" s="8"/>
      <c r="LZ116" s="8"/>
      <c r="MA116" s="8"/>
      <c r="MB116" s="8"/>
      <c r="MC116" s="8"/>
      <c r="MD116" s="8"/>
      <c r="ME116" s="8"/>
      <c r="MF116" s="8"/>
      <c r="MG116" s="8"/>
      <c r="MH116" s="8"/>
      <c r="MI116" s="8"/>
      <c r="MJ116" s="8"/>
      <c r="MK116" s="8"/>
      <c r="ML116" s="8"/>
      <c r="MM116" s="8"/>
      <c r="MN116" s="8"/>
      <c r="MO116" s="8"/>
      <c r="MP116" s="8"/>
      <c r="MQ116" s="8"/>
      <c r="MR116" s="8"/>
      <c r="MS116" s="8"/>
      <c r="MT116" s="8"/>
      <c r="MU116" s="8"/>
      <c r="MV116" s="8"/>
      <c r="MW116" s="8"/>
      <c r="MX116" s="8"/>
      <c r="MY116" s="8"/>
      <c r="MZ116" s="8"/>
      <c r="NA116" s="8"/>
      <c r="NB116" s="8"/>
      <c r="NC116" s="8"/>
      <c r="ND116" s="8"/>
      <c r="NE116" s="8"/>
      <c r="NF116" s="8"/>
      <c r="NG116" s="8"/>
      <c r="NH116" s="8"/>
      <c r="NI116" s="8"/>
      <c r="NJ116" s="8"/>
      <c r="NK116" s="8"/>
      <c r="NL116" s="8"/>
      <c r="NM116" s="8"/>
      <c r="NN116" s="8"/>
      <c r="NO116" s="8"/>
      <c r="NP116" s="8"/>
      <c r="NQ116" s="8"/>
      <c r="NR116" s="8"/>
      <c r="NS116" s="8"/>
      <c r="NT116" s="8"/>
      <c r="NU116" s="8"/>
      <c r="NV116" s="8"/>
      <c r="NW116" s="8"/>
      <c r="NX116" s="8"/>
      <c r="NY116" s="8"/>
      <c r="NZ116" s="8"/>
      <c r="OA116" s="8"/>
      <c r="OB116" s="8"/>
      <c r="OC116" s="8"/>
      <c r="OD116" s="8"/>
      <c r="OE116" s="8"/>
      <c r="OF116" s="8"/>
      <c r="OG116" s="8"/>
      <c r="OH116" s="8"/>
      <c r="OI116" s="8"/>
      <c r="OJ116" s="8"/>
      <c r="OK116" s="8"/>
      <c r="OL116" s="8"/>
      <c r="OM116" s="8"/>
      <c r="ON116" s="8"/>
    </row>
    <row r="117" spans="1:404" s="9" customFormat="1" x14ac:dyDescent="0.15">
      <c r="A117" s="38">
        <v>432</v>
      </c>
      <c r="B117" s="11" t="s">
        <v>606</v>
      </c>
      <c r="C117" s="39"/>
      <c r="D117" s="40">
        <v>62.31</v>
      </c>
      <c r="E117" s="123">
        <v>1</v>
      </c>
      <c r="F117" s="95">
        <f t="shared" si="7"/>
        <v>62.31</v>
      </c>
      <c r="G117" s="43" t="s">
        <v>523</v>
      </c>
      <c r="H117" s="44"/>
      <c r="I117" s="53" t="s">
        <v>3</v>
      </c>
      <c r="J117" s="46" t="s">
        <v>11</v>
      </c>
      <c r="K117" s="86">
        <v>314</v>
      </c>
      <c r="L117" s="219">
        <f t="shared" si="6"/>
        <v>19565.34</v>
      </c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  <c r="IW117" s="8"/>
      <c r="IX117" s="8"/>
      <c r="IY117" s="8"/>
      <c r="IZ117" s="8"/>
      <c r="JA117" s="8"/>
      <c r="JB117" s="8"/>
      <c r="JC117" s="8"/>
      <c r="JD117" s="8"/>
      <c r="JE117" s="8"/>
      <c r="JF117" s="8"/>
      <c r="JG117" s="8"/>
      <c r="JH117" s="8"/>
      <c r="JI117" s="8"/>
      <c r="JJ117" s="8"/>
      <c r="JK117" s="8"/>
      <c r="JL117" s="8"/>
      <c r="JM117" s="8"/>
      <c r="JN117" s="8"/>
      <c r="JO117" s="8"/>
      <c r="JP117" s="8"/>
      <c r="JQ117" s="8"/>
      <c r="JR117" s="8"/>
      <c r="JS117" s="8"/>
      <c r="JT117" s="8"/>
      <c r="JU117" s="8"/>
      <c r="JV117" s="8"/>
      <c r="JW117" s="8"/>
      <c r="JX117" s="8"/>
      <c r="JY117" s="8"/>
      <c r="JZ117" s="8"/>
      <c r="KA117" s="8"/>
      <c r="KB117" s="8"/>
      <c r="KC117" s="8"/>
      <c r="KD117" s="8"/>
      <c r="KE117" s="8"/>
      <c r="KF117" s="8"/>
      <c r="KG117" s="8"/>
      <c r="KH117" s="8"/>
      <c r="KI117" s="8"/>
      <c r="KJ117" s="8"/>
      <c r="KK117" s="8"/>
      <c r="KL117" s="8"/>
      <c r="KM117" s="8"/>
      <c r="KN117" s="8"/>
      <c r="KO117" s="8"/>
      <c r="KP117" s="8"/>
      <c r="KQ117" s="8"/>
      <c r="KR117" s="8"/>
      <c r="KS117" s="8"/>
      <c r="KT117" s="8"/>
      <c r="KU117" s="8"/>
      <c r="KV117" s="8"/>
      <c r="KW117" s="8"/>
      <c r="KX117" s="8"/>
      <c r="KY117" s="8"/>
      <c r="KZ117" s="8"/>
      <c r="LA117" s="8"/>
      <c r="LB117" s="8"/>
      <c r="LC117" s="8"/>
      <c r="LD117" s="8"/>
      <c r="LE117" s="8"/>
      <c r="LF117" s="8"/>
      <c r="LG117" s="8"/>
      <c r="LH117" s="8"/>
      <c r="LI117" s="8"/>
      <c r="LJ117" s="8"/>
      <c r="LK117" s="8"/>
      <c r="LL117" s="8"/>
      <c r="LM117" s="8"/>
      <c r="LN117" s="8"/>
      <c r="LO117" s="8"/>
      <c r="LP117" s="8"/>
      <c r="LQ117" s="8"/>
      <c r="LR117" s="8"/>
      <c r="LS117" s="8"/>
      <c r="LT117" s="8"/>
      <c r="LU117" s="8"/>
      <c r="LV117" s="8"/>
      <c r="LW117" s="8"/>
      <c r="LX117" s="8"/>
      <c r="LY117" s="8"/>
      <c r="LZ117" s="8"/>
      <c r="MA117" s="8"/>
      <c r="MB117" s="8"/>
      <c r="MC117" s="8"/>
      <c r="MD117" s="8"/>
      <c r="ME117" s="8"/>
      <c r="MF117" s="8"/>
      <c r="MG117" s="8"/>
      <c r="MH117" s="8"/>
      <c r="MI117" s="8"/>
      <c r="MJ117" s="8"/>
      <c r="MK117" s="8"/>
      <c r="ML117" s="8"/>
      <c r="MM117" s="8"/>
      <c r="MN117" s="8"/>
      <c r="MO117" s="8"/>
      <c r="MP117" s="8"/>
      <c r="MQ117" s="8"/>
      <c r="MR117" s="8"/>
      <c r="MS117" s="8"/>
      <c r="MT117" s="8"/>
      <c r="MU117" s="8"/>
      <c r="MV117" s="8"/>
      <c r="MW117" s="8"/>
      <c r="MX117" s="8"/>
      <c r="MY117" s="8"/>
      <c r="MZ117" s="8"/>
      <c r="NA117" s="8"/>
      <c r="NB117" s="8"/>
      <c r="NC117" s="8"/>
      <c r="ND117" s="8"/>
      <c r="NE117" s="8"/>
      <c r="NF117" s="8"/>
      <c r="NG117" s="8"/>
      <c r="NH117" s="8"/>
      <c r="NI117" s="8"/>
      <c r="NJ117" s="8"/>
      <c r="NK117" s="8"/>
      <c r="NL117" s="8"/>
      <c r="NM117" s="8"/>
      <c r="NN117" s="8"/>
      <c r="NO117" s="8"/>
      <c r="NP117" s="8"/>
      <c r="NQ117" s="8"/>
      <c r="NR117" s="8"/>
      <c r="NS117" s="8"/>
      <c r="NT117" s="8"/>
      <c r="NU117" s="8"/>
      <c r="NV117" s="8"/>
      <c r="NW117" s="8"/>
      <c r="NX117" s="8"/>
      <c r="NY117" s="8"/>
      <c r="NZ117" s="8"/>
      <c r="OA117" s="8"/>
      <c r="OB117" s="8"/>
      <c r="OC117" s="8"/>
      <c r="OD117" s="8"/>
      <c r="OE117" s="8"/>
      <c r="OF117" s="8"/>
      <c r="OG117" s="8"/>
      <c r="OH117" s="8"/>
      <c r="OI117" s="8"/>
      <c r="OJ117" s="8"/>
      <c r="OK117" s="8"/>
      <c r="OL117" s="8"/>
      <c r="OM117" s="8"/>
      <c r="ON117" s="8"/>
    </row>
    <row r="118" spans="1:404" s="9" customFormat="1" x14ac:dyDescent="0.15">
      <c r="A118" s="38">
        <v>433</v>
      </c>
      <c r="B118" s="11" t="s">
        <v>92</v>
      </c>
      <c r="C118" s="39"/>
      <c r="D118" s="40">
        <v>30.04</v>
      </c>
      <c r="E118" s="123">
        <v>1</v>
      </c>
      <c r="F118" s="95">
        <v>30.04</v>
      </c>
      <c r="G118" s="43" t="s">
        <v>523</v>
      </c>
      <c r="H118" s="44"/>
      <c r="I118" s="53" t="s">
        <v>3</v>
      </c>
      <c r="J118" s="46" t="s">
        <v>11</v>
      </c>
      <c r="K118" s="86">
        <v>314</v>
      </c>
      <c r="L118" s="219">
        <f t="shared" si="6"/>
        <v>9432.56</v>
      </c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  <c r="IW118" s="8"/>
      <c r="IX118" s="8"/>
      <c r="IY118" s="8"/>
      <c r="IZ118" s="8"/>
      <c r="JA118" s="8"/>
      <c r="JB118" s="8"/>
      <c r="JC118" s="8"/>
      <c r="JD118" s="8"/>
      <c r="JE118" s="8"/>
      <c r="JF118" s="8"/>
      <c r="JG118" s="8"/>
      <c r="JH118" s="8"/>
      <c r="JI118" s="8"/>
      <c r="JJ118" s="8"/>
      <c r="JK118" s="8"/>
      <c r="JL118" s="8"/>
      <c r="JM118" s="8"/>
      <c r="JN118" s="8"/>
      <c r="JO118" s="8"/>
      <c r="JP118" s="8"/>
      <c r="JQ118" s="8"/>
      <c r="JR118" s="8"/>
      <c r="JS118" s="8"/>
      <c r="JT118" s="8"/>
      <c r="JU118" s="8"/>
      <c r="JV118" s="8"/>
      <c r="JW118" s="8"/>
      <c r="JX118" s="8"/>
      <c r="JY118" s="8"/>
      <c r="JZ118" s="8"/>
      <c r="KA118" s="8"/>
      <c r="KB118" s="8"/>
      <c r="KC118" s="8"/>
      <c r="KD118" s="8"/>
      <c r="KE118" s="8"/>
      <c r="KF118" s="8"/>
      <c r="KG118" s="8"/>
      <c r="KH118" s="8"/>
      <c r="KI118" s="8"/>
      <c r="KJ118" s="8"/>
      <c r="KK118" s="8"/>
      <c r="KL118" s="8"/>
      <c r="KM118" s="8"/>
      <c r="KN118" s="8"/>
      <c r="KO118" s="8"/>
      <c r="KP118" s="8"/>
      <c r="KQ118" s="8"/>
      <c r="KR118" s="8"/>
      <c r="KS118" s="8"/>
      <c r="KT118" s="8"/>
      <c r="KU118" s="8"/>
      <c r="KV118" s="8"/>
      <c r="KW118" s="8"/>
      <c r="KX118" s="8"/>
      <c r="KY118" s="8"/>
      <c r="KZ118" s="8"/>
      <c r="LA118" s="8"/>
      <c r="LB118" s="8"/>
      <c r="LC118" s="8"/>
      <c r="LD118" s="8"/>
      <c r="LE118" s="8"/>
      <c r="LF118" s="8"/>
      <c r="LG118" s="8"/>
      <c r="LH118" s="8"/>
      <c r="LI118" s="8"/>
      <c r="LJ118" s="8"/>
      <c r="LK118" s="8"/>
      <c r="LL118" s="8"/>
      <c r="LM118" s="8"/>
      <c r="LN118" s="8"/>
      <c r="LO118" s="8"/>
      <c r="LP118" s="8"/>
      <c r="LQ118" s="8"/>
      <c r="LR118" s="8"/>
      <c r="LS118" s="8"/>
      <c r="LT118" s="8"/>
      <c r="LU118" s="8"/>
      <c r="LV118" s="8"/>
      <c r="LW118" s="8"/>
      <c r="LX118" s="8"/>
      <c r="LY118" s="8"/>
      <c r="LZ118" s="8"/>
      <c r="MA118" s="8"/>
      <c r="MB118" s="8"/>
      <c r="MC118" s="8"/>
      <c r="MD118" s="8"/>
      <c r="ME118" s="8"/>
      <c r="MF118" s="8"/>
      <c r="MG118" s="8"/>
      <c r="MH118" s="8"/>
      <c r="MI118" s="8"/>
      <c r="MJ118" s="8"/>
      <c r="MK118" s="8"/>
      <c r="ML118" s="8"/>
      <c r="MM118" s="8"/>
      <c r="MN118" s="8"/>
      <c r="MO118" s="8"/>
      <c r="MP118" s="8"/>
      <c r="MQ118" s="8"/>
      <c r="MR118" s="8"/>
      <c r="MS118" s="8"/>
      <c r="MT118" s="8"/>
      <c r="MU118" s="8"/>
      <c r="MV118" s="8"/>
      <c r="MW118" s="8"/>
      <c r="MX118" s="8"/>
      <c r="MY118" s="8"/>
      <c r="MZ118" s="8"/>
      <c r="NA118" s="8"/>
      <c r="NB118" s="8"/>
      <c r="NC118" s="8"/>
      <c r="ND118" s="8"/>
      <c r="NE118" s="8"/>
      <c r="NF118" s="8"/>
      <c r="NG118" s="8"/>
      <c r="NH118" s="8"/>
      <c r="NI118" s="8"/>
      <c r="NJ118" s="8"/>
      <c r="NK118" s="8"/>
      <c r="NL118" s="8"/>
      <c r="NM118" s="8"/>
      <c r="NN118" s="8"/>
      <c r="NO118" s="8"/>
      <c r="NP118" s="8"/>
      <c r="NQ118" s="8"/>
      <c r="NR118" s="8"/>
      <c r="NS118" s="8"/>
      <c r="NT118" s="8"/>
      <c r="NU118" s="8"/>
      <c r="NV118" s="8"/>
      <c r="NW118" s="8"/>
      <c r="NX118" s="8"/>
      <c r="NY118" s="8"/>
      <c r="NZ118" s="8"/>
      <c r="OA118" s="8"/>
      <c r="OB118" s="8"/>
      <c r="OC118" s="8"/>
      <c r="OD118" s="8"/>
      <c r="OE118" s="8"/>
      <c r="OF118" s="8"/>
      <c r="OG118" s="8"/>
      <c r="OH118" s="8"/>
      <c r="OI118" s="8"/>
      <c r="OJ118" s="8"/>
      <c r="OK118" s="8"/>
      <c r="OL118" s="8"/>
      <c r="OM118" s="8"/>
      <c r="ON118" s="8"/>
    </row>
    <row r="119" spans="1:404" s="9" customFormat="1" x14ac:dyDescent="0.15">
      <c r="A119" s="38"/>
      <c r="B119" s="11"/>
      <c r="C119" s="39"/>
      <c r="D119" s="40"/>
      <c r="E119" s="123"/>
      <c r="F119" s="95"/>
      <c r="G119" s="43"/>
      <c r="H119" s="44"/>
      <c r="I119" s="142"/>
      <c r="J119" s="86"/>
      <c r="K119" s="86"/>
      <c r="L119" s="176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  <c r="IW119" s="8"/>
      <c r="IX119" s="8"/>
      <c r="IY119" s="8"/>
      <c r="IZ119" s="8"/>
      <c r="JA119" s="8"/>
      <c r="JB119" s="8"/>
      <c r="JC119" s="8"/>
      <c r="JD119" s="8"/>
      <c r="JE119" s="8"/>
      <c r="JF119" s="8"/>
      <c r="JG119" s="8"/>
      <c r="JH119" s="8"/>
      <c r="JI119" s="8"/>
      <c r="JJ119" s="8"/>
      <c r="JK119" s="8"/>
      <c r="JL119" s="8"/>
      <c r="JM119" s="8"/>
      <c r="JN119" s="8"/>
      <c r="JO119" s="8"/>
      <c r="JP119" s="8"/>
      <c r="JQ119" s="8"/>
      <c r="JR119" s="8"/>
      <c r="JS119" s="8"/>
      <c r="JT119" s="8"/>
      <c r="JU119" s="8"/>
      <c r="JV119" s="8"/>
      <c r="JW119" s="8"/>
      <c r="JX119" s="8"/>
      <c r="JY119" s="8"/>
      <c r="JZ119" s="8"/>
      <c r="KA119" s="8"/>
      <c r="KB119" s="8"/>
      <c r="KC119" s="8"/>
      <c r="KD119" s="8"/>
      <c r="KE119" s="8"/>
      <c r="KF119" s="8"/>
      <c r="KG119" s="8"/>
      <c r="KH119" s="8"/>
      <c r="KI119" s="8"/>
      <c r="KJ119" s="8"/>
      <c r="KK119" s="8"/>
      <c r="KL119" s="8"/>
      <c r="KM119" s="8"/>
      <c r="KN119" s="8"/>
      <c r="KO119" s="8"/>
      <c r="KP119" s="8"/>
      <c r="KQ119" s="8"/>
      <c r="KR119" s="8"/>
      <c r="KS119" s="8"/>
      <c r="KT119" s="8"/>
      <c r="KU119" s="8"/>
      <c r="KV119" s="8"/>
      <c r="KW119" s="8"/>
      <c r="KX119" s="8"/>
      <c r="KY119" s="8"/>
      <c r="KZ119" s="8"/>
      <c r="LA119" s="8"/>
      <c r="LB119" s="8"/>
      <c r="LC119" s="8"/>
      <c r="LD119" s="8"/>
      <c r="LE119" s="8"/>
      <c r="LF119" s="8"/>
      <c r="LG119" s="8"/>
      <c r="LH119" s="8"/>
      <c r="LI119" s="8"/>
      <c r="LJ119" s="8"/>
      <c r="LK119" s="8"/>
      <c r="LL119" s="8"/>
      <c r="LM119" s="8"/>
      <c r="LN119" s="8"/>
      <c r="LO119" s="8"/>
      <c r="LP119" s="8"/>
      <c r="LQ119" s="8"/>
      <c r="LR119" s="8"/>
      <c r="LS119" s="8"/>
      <c r="LT119" s="8"/>
      <c r="LU119" s="8"/>
      <c r="LV119" s="8"/>
      <c r="LW119" s="8"/>
      <c r="LX119" s="8"/>
      <c r="LY119" s="8"/>
      <c r="LZ119" s="8"/>
      <c r="MA119" s="8"/>
      <c r="MB119" s="8"/>
      <c r="MC119" s="8"/>
      <c r="MD119" s="8"/>
      <c r="ME119" s="8"/>
      <c r="MF119" s="8"/>
      <c r="MG119" s="8"/>
      <c r="MH119" s="8"/>
      <c r="MI119" s="8"/>
      <c r="MJ119" s="8"/>
      <c r="MK119" s="8"/>
      <c r="ML119" s="8"/>
      <c r="MM119" s="8"/>
      <c r="MN119" s="8"/>
      <c r="MO119" s="8"/>
      <c r="MP119" s="8"/>
      <c r="MQ119" s="8"/>
      <c r="MR119" s="8"/>
      <c r="MS119" s="8"/>
      <c r="MT119" s="8"/>
      <c r="MU119" s="8"/>
      <c r="MV119" s="8"/>
      <c r="MW119" s="8"/>
      <c r="MX119" s="8"/>
      <c r="MY119" s="8"/>
      <c r="MZ119" s="8"/>
      <c r="NA119" s="8"/>
      <c r="NB119" s="8"/>
      <c r="NC119" s="8"/>
      <c r="ND119" s="8"/>
      <c r="NE119" s="8"/>
      <c r="NF119" s="8"/>
      <c r="NG119" s="8"/>
      <c r="NH119" s="8"/>
      <c r="NI119" s="8"/>
      <c r="NJ119" s="8"/>
      <c r="NK119" s="8"/>
      <c r="NL119" s="8"/>
      <c r="NM119" s="8"/>
      <c r="NN119" s="8"/>
      <c r="NO119" s="8"/>
      <c r="NP119" s="8"/>
      <c r="NQ119" s="8"/>
      <c r="NR119" s="8"/>
      <c r="NS119" s="8"/>
      <c r="NT119" s="8"/>
      <c r="NU119" s="8"/>
      <c r="NV119" s="8"/>
      <c r="NW119" s="8"/>
      <c r="NX119" s="8"/>
      <c r="NY119" s="8"/>
      <c r="NZ119" s="8"/>
      <c r="OA119" s="8"/>
      <c r="OB119" s="8"/>
      <c r="OC119" s="8"/>
      <c r="OD119" s="8"/>
      <c r="OE119" s="8"/>
      <c r="OF119" s="8"/>
      <c r="OG119" s="8"/>
      <c r="OH119" s="8"/>
      <c r="OI119" s="8"/>
      <c r="OJ119" s="8"/>
      <c r="OK119" s="8"/>
      <c r="OL119" s="8"/>
      <c r="OM119" s="8"/>
      <c r="ON119" s="8"/>
    </row>
    <row r="120" spans="1:404" s="9" customFormat="1" ht="14.25" thickBot="1" x14ac:dyDescent="0.2">
      <c r="A120" s="74" t="s">
        <v>33</v>
      </c>
      <c r="B120" s="104"/>
      <c r="C120" s="75"/>
      <c r="D120" s="76"/>
      <c r="E120" s="127">
        <f>SUBTOTAL(109,E85:E118)</f>
        <v>32</v>
      </c>
      <c r="F120" s="103">
        <f>SUBTOTAL(109,F85:F118)</f>
        <v>719.14999999999986</v>
      </c>
      <c r="G120" s="78"/>
      <c r="H120" s="79"/>
      <c r="I120" s="236"/>
      <c r="J120" s="207"/>
      <c r="K120" s="207">
        <f>SUM(K85:K119)</f>
        <v>5784</v>
      </c>
      <c r="L120" s="223">
        <f>SUM(L85:L119)</f>
        <v>148105.72</v>
      </c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  <c r="IW120" s="8"/>
      <c r="IX120" s="8"/>
      <c r="IY120" s="8"/>
      <c r="IZ120" s="8"/>
      <c r="JA120" s="8"/>
      <c r="JB120" s="8"/>
      <c r="JC120" s="8"/>
      <c r="JD120" s="8"/>
      <c r="JE120" s="8"/>
      <c r="JF120" s="8"/>
      <c r="JG120" s="8"/>
      <c r="JH120" s="8"/>
      <c r="JI120" s="8"/>
      <c r="JJ120" s="8"/>
      <c r="JK120" s="8"/>
      <c r="JL120" s="8"/>
      <c r="JM120" s="8"/>
      <c r="JN120" s="8"/>
      <c r="JO120" s="8"/>
      <c r="JP120" s="8"/>
      <c r="JQ120" s="8"/>
      <c r="JR120" s="8"/>
      <c r="JS120" s="8"/>
      <c r="JT120" s="8"/>
      <c r="JU120" s="8"/>
      <c r="JV120" s="8"/>
      <c r="JW120" s="8"/>
      <c r="JX120" s="8"/>
      <c r="JY120" s="8"/>
      <c r="JZ120" s="8"/>
      <c r="KA120" s="8"/>
      <c r="KB120" s="8"/>
      <c r="KC120" s="8"/>
      <c r="KD120" s="8"/>
      <c r="KE120" s="8"/>
      <c r="KF120" s="8"/>
      <c r="KG120" s="8"/>
      <c r="KH120" s="8"/>
      <c r="KI120" s="8"/>
      <c r="KJ120" s="8"/>
      <c r="KK120" s="8"/>
      <c r="KL120" s="8"/>
      <c r="KM120" s="8"/>
      <c r="KN120" s="8"/>
      <c r="KO120" s="8"/>
      <c r="KP120" s="8"/>
      <c r="KQ120" s="8"/>
      <c r="KR120" s="8"/>
      <c r="KS120" s="8"/>
      <c r="KT120" s="8"/>
      <c r="KU120" s="8"/>
      <c r="KV120" s="8"/>
      <c r="KW120" s="8"/>
      <c r="KX120" s="8"/>
      <c r="KY120" s="8"/>
      <c r="KZ120" s="8"/>
      <c r="LA120" s="8"/>
      <c r="LB120" s="8"/>
      <c r="LC120" s="8"/>
      <c r="LD120" s="8"/>
      <c r="LE120" s="8"/>
      <c r="LF120" s="8"/>
      <c r="LG120" s="8"/>
      <c r="LH120" s="8"/>
      <c r="LI120" s="8"/>
      <c r="LJ120" s="8"/>
      <c r="LK120" s="8"/>
      <c r="LL120" s="8"/>
      <c r="LM120" s="8"/>
      <c r="LN120" s="8"/>
      <c r="LO120" s="8"/>
      <c r="LP120" s="8"/>
      <c r="LQ120" s="8"/>
      <c r="LR120" s="8"/>
      <c r="LS120" s="8"/>
      <c r="LT120" s="8"/>
      <c r="LU120" s="8"/>
      <c r="LV120" s="8"/>
      <c r="LW120" s="8"/>
      <c r="LX120" s="8"/>
      <c r="LY120" s="8"/>
      <c r="LZ120" s="8"/>
      <c r="MA120" s="8"/>
      <c r="MB120" s="8"/>
      <c r="MC120" s="8"/>
      <c r="MD120" s="8"/>
      <c r="ME120" s="8"/>
      <c r="MF120" s="8"/>
      <c r="MG120" s="8"/>
      <c r="MH120" s="8"/>
      <c r="MI120" s="8"/>
      <c r="MJ120" s="8"/>
      <c r="MK120" s="8"/>
      <c r="ML120" s="8"/>
      <c r="MM120" s="8"/>
      <c r="MN120" s="8"/>
      <c r="MO120" s="8"/>
      <c r="MP120" s="8"/>
      <c r="MQ120" s="8"/>
      <c r="MR120" s="8"/>
      <c r="MS120" s="8"/>
      <c r="MT120" s="8"/>
      <c r="MU120" s="8"/>
      <c r="MV120" s="8"/>
      <c r="MW120" s="8"/>
      <c r="MX120" s="8"/>
      <c r="MY120" s="8"/>
      <c r="MZ120" s="8"/>
      <c r="NA120" s="8"/>
      <c r="NB120" s="8"/>
      <c r="NC120" s="8"/>
      <c r="ND120" s="8"/>
      <c r="NE120" s="8"/>
      <c r="NF120" s="8"/>
      <c r="NG120" s="8"/>
      <c r="NH120" s="8"/>
      <c r="NI120" s="8"/>
      <c r="NJ120" s="8"/>
      <c r="NK120" s="8"/>
      <c r="NL120" s="8"/>
      <c r="NM120" s="8"/>
      <c r="NN120" s="8"/>
      <c r="NO120" s="8"/>
      <c r="NP120" s="8"/>
      <c r="NQ120" s="8"/>
      <c r="NR120" s="8"/>
      <c r="NS120" s="8"/>
      <c r="NT120" s="8"/>
      <c r="NU120" s="8"/>
      <c r="NV120" s="8"/>
      <c r="NW120" s="8"/>
      <c r="NX120" s="8"/>
      <c r="NY120" s="8"/>
      <c r="NZ120" s="8"/>
      <c r="OA120" s="8"/>
      <c r="OB120" s="8"/>
      <c r="OC120" s="8"/>
      <c r="OD120" s="8"/>
      <c r="OE120" s="8"/>
      <c r="OF120" s="8"/>
      <c r="OG120" s="8"/>
      <c r="OH120" s="8"/>
      <c r="OI120" s="8"/>
      <c r="OJ120" s="8"/>
      <c r="OK120" s="8"/>
      <c r="OL120" s="8"/>
      <c r="OM120" s="8"/>
      <c r="ON120" s="8"/>
    </row>
    <row r="121" spans="1:404" s="9" customFormat="1" x14ac:dyDescent="0.15">
      <c r="A121" s="81" t="s">
        <v>607</v>
      </c>
      <c r="B121" s="36"/>
      <c r="C121" s="332"/>
      <c r="D121" s="144"/>
      <c r="E121" s="322"/>
      <c r="F121" s="88"/>
      <c r="G121" s="89"/>
      <c r="H121" s="323"/>
      <c r="I121" s="270"/>
      <c r="J121" s="166"/>
      <c r="K121" s="166"/>
      <c r="L121" s="171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  <c r="IW121" s="8"/>
      <c r="IX121" s="8"/>
      <c r="IY121" s="8"/>
      <c r="IZ121" s="8"/>
      <c r="JA121" s="8"/>
      <c r="JB121" s="8"/>
      <c r="JC121" s="8"/>
      <c r="JD121" s="8"/>
      <c r="JE121" s="8"/>
      <c r="JF121" s="8"/>
      <c r="JG121" s="8"/>
      <c r="JH121" s="8"/>
      <c r="JI121" s="8"/>
      <c r="JJ121" s="8"/>
      <c r="JK121" s="8"/>
      <c r="JL121" s="8"/>
      <c r="JM121" s="8"/>
      <c r="JN121" s="8"/>
      <c r="JO121" s="8"/>
      <c r="JP121" s="8"/>
      <c r="JQ121" s="8"/>
      <c r="JR121" s="8"/>
      <c r="JS121" s="8"/>
      <c r="JT121" s="8"/>
      <c r="JU121" s="8"/>
      <c r="JV121" s="8"/>
      <c r="JW121" s="8"/>
      <c r="JX121" s="8"/>
      <c r="JY121" s="8"/>
      <c r="JZ121" s="8"/>
      <c r="KA121" s="8"/>
      <c r="KB121" s="8"/>
      <c r="KC121" s="8"/>
      <c r="KD121" s="8"/>
      <c r="KE121" s="8"/>
      <c r="KF121" s="8"/>
      <c r="KG121" s="8"/>
      <c r="KH121" s="8"/>
      <c r="KI121" s="8"/>
      <c r="KJ121" s="8"/>
      <c r="KK121" s="8"/>
      <c r="KL121" s="8"/>
      <c r="KM121" s="8"/>
      <c r="KN121" s="8"/>
      <c r="KO121" s="8"/>
      <c r="KP121" s="8"/>
      <c r="KQ121" s="8"/>
      <c r="KR121" s="8"/>
      <c r="KS121" s="8"/>
      <c r="KT121" s="8"/>
      <c r="KU121" s="8"/>
      <c r="KV121" s="8"/>
      <c r="KW121" s="8"/>
      <c r="KX121" s="8"/>
      <c r="KY121" s="8"/>
      <c r="KZ121" s="8"/>
      <c r="LA121" s="8"/>
      <c r="LB121" s="8"/>
      <c r="LC121" s="8"/>
      <c r="LD121" s="8"/>
      <c r="LE121" s="8"/>
      <c r="LF121" s="8"/>
      <c r="LG121" s="8"/>
      <c r="LH121" s="8"/>
      <c r="LI121" s="8"/>
      <c r="LJ121" s="8"/>
      <c r="LK121" s="8"/>
      <c r="LL121" s="8"/>
      <c r="LM121" s="8"/>
      <c r="LN121" s="8"/>
      <c r="LO121" s="8"/>
      <c r="LP121" s="8"/>
      <c r="LQ121" s="8"/>
      <c r="LR121" s="8"/>
      <c r="LS121" s="8"/>
      <c r="LT121" s="8"/>
      <c r="LU121" s="8"/>
      <c r="LV121" s="8"/>
      <c r="LW121" s="8"/>
      <c r="LX121" s="8"/>
      <c r="LY121" s="8"/>
      <c r="LZ121" s="8"/>
      <c r="MA121" s="8"/>
      <c r="MB121" s="8"/>
      <c r="MC121" s="8"/>
      <c r="MD121" s="8"/>
      <c r="ME121" s="8"/>
      <c r="MF121" s="8"/>
      <c r="MG121" s="8"/>
      <c r="MH121" s="8"/>
      <c r="MI121" s="8"/>
      <c r="MJ121" s="8"/>
      <c r="MK121" s="8"/>
      <c r="ML121" s="8"/>
      <c r="MM121" s="8"/>
      <c r="MN121" s="8"/>
      <c r="MO121" s="8"/>
      <c r="MP121" s="8"/>
      <c r="MQ121" s="8"/>
      <c r="MR121" s="8"/>
      <c r="MS121" s="8"/>
      <c r="MT121" s="8"/>
      <c r="MU121" s="8"/>
      <c r="MV121" s="8"/>
      <c r="MW121" s="8"/>
      <c r="MX121" s="8"/>
      <c r="MY121" s="8"/>
      <c r="MZ121" s="8"/>
      <c r="NA121" s="8"/>
      <c r="NB121" s="8"/>
      <c r="NC121" s="8"/>
      <c r="ND121" s="8"/>
      <c r="NE121" s="8"/>
      <c r="NF121" s="8"/>
      <c r="NG121" s="8"/>
      <c r="NH121" s="8"/>
      <c r="NI121" s="8"/>
      <c r="NJ121" s="8"/>
      <c r="NK121" s="8"/>
      <c r="NL121" s="8"/>
      <c r="NM121" s="8"/>
      <c r="NN121" s="8"/>
      <c r="NO121" s="8"/>
      <c r="NP121" s="8"/>
      <c r="NQ121" s="8"/>
      <c r="NR121" s="8"/>
      <c r="NS121" s="8"/>
      <c r="NT121" s="8"/>
      <c r="NU121" s="8"/>
      <c r="NV121" s="8"/>
      <c r="NW121" s="8"/>
      <c r="NX121" s="8"/>
      <c r="NY121" s="8"/>
      <c r="NZ121" s="8"/>
      <c r="OA121" s="8"/>
      <c r="OB121" s="8"/>
      <c r="OC121" s="8"/>
      <c r="OD121" s="8"/>
      <c r="OE121" s="8"/>
      <c r="OF121" s="8"/>
      <c r="OG121" s="8"/>
      <c r="OH121" s="8"/>
      <c r="OI121" s="8"/>
      <c r="OJ121" s="8"/>
      <c r="OK121" s="8"/>
      <c r="OL121" s="8"/>
      <c r="OM121" s="8"/>
      <c r="ON121" s="8"/>
    </row>
    <row r="122" spans="1:404" s="9" customFormat="1" x14ac:dyDescent="0.15">
      <c r="A122" s="38">
        <v>501</v>
      </c>
      <c r="B122" s="11" t="s">
        <v>608</v>
      </c>
      <c r="C122" s="39">
        <v>2500</v>
      </c>
      <c r="D122" s="40">
        <v>82.02</v>
      </c>
      <c r="E122" s="123">
        <v>1</v>
      </c>
      <c r="F122" s="95">
        <f>SUM(D122*E122)</f>
        <v>82.02</v>
      </c>
      <c r="G122" s="43"/>
      <c r="H122" s="44" t="s">
        <v>609</v>
      </c>
      <c r="I122" s="142" t="s">
        <v>524</v>
      </c>
      <c r="J122" s="46" t="s">
        <v>7</v>
      </c>
      <c r="K122" s="86">
        <v>104</v>
      </c>
      <c r="L122" s="219">
        <f t="shared" ref="L122:L135" si="8">F122*K122</f>
        <v>8530.08</v>
      </c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  <c r="IW122" s="8"/>
      <c r="IX122" s="8"/>
      <c r="IY122" s="8"/>
      <c r="IZ122" s="8"/>
      <c r="JA122" s="8"/>
      <c r="JB122" s="8"/>
      <c r="JC122" s="8"/>
      <c r="JD122" s="8"/>
      <c r="JE122" s="8"/>
      <c r="JF122" s="8"/>
      <c r="JG122" s="8"/>
      <c r="JH122" s="8"/>
      <c r="JI122" s="8"/>
      <c r="JJ122" s="8"/>
      <c r="JK122" s="8"/>
      <c r="JL122" s="8"/>
      <c r="JM122" s="8"/>
      <c r="JN122" s="8"/>
      <c r="JO122" s="8"/>
      <c r="JP122" s="8"/>
      <c r="JQ122" s="8"/>
      <c r="JR122" s="8"/>
      <c r="JS122" s="8"/>
      <c r="JT122" s="8"/>
      <c r="JU122" s="8"/>
      <c r="JV122" s="8"/>
      <c r="JW122" s="8"/>
      <c r="JX122" s="8"/>
      <c r="JY122" s="8"/>
      <c r="JZ122" s="8"/>
      <c r="KA122" s="8"/>
      <c r="KB122" s="8"/>
      <c r="KC122" s="8"/>
      <c r="KD122" s="8"/>
      <c r="KE122" s="8"/>
      <c r="KF122" s="8"/>
      <c r="KG122" s="8"/>
      <c r="KH122" s="8"/>
      <c r="KI122" s="8"/>
      <c r="KJ122" s="8"/>
      <c r="KK122" s="8"/>
      <c r="KL122" s="8"/>
      <c r="KM122" s="8"/>
      <c r="KN122" s="8"/>
      <c r="KO122" s="8"/>
      <c r="KP122" s="8"/>
      <c r="KQ122" s="8"/>
      <c r="KR122" s="8"/>
      <c r="KS122" s="8"/>
      <c r="KT122" s="8"/>
      <c r="KU122" s="8"/>
      <c r="KV122" s="8"/>
      <c r="KW122" s="8"/>
      <c r="KX122" s="8"/>
      <c r="KY122" s="8"/>
      <c r="KZ122" s="8"/>
      <c r="LA122" s="8"/>
      <c r="LB122" s="8"/>
      <c r="LC122" s="8"/>
      <c r="LD122" s="8"/>
      <c r="LE122" s="8"/>
      <c r="LF122" s="8"/>
      <c r="LG122" s="8"/>
      <c r="LH122" s="8"/>
      <c r="LI122" s="8"/>
      <c r="LJ122" s="8"/>
      <c r="LK122" s="8"/>
      <c r="LL122" s="8"/>
      <c r="LM122" s="8"/>
      <c r="LN122" s="8"/>
      <c r="LO122" s="8"/>
      <c r="LP122" s="8"/>
      <c r="LQ122" s="8"/>
      <c r="LR122" s="8"/>
      <c r="LS122" s="8"/>
      <c r="LT122" s="8"/>
      <c r="LU122" s="8"/>
      <c r="LV122" s="8"/>
      <c r="LW122" s="8"/>
      <c r="LX122" s="8"/>
      <c r="LY122" s="8"/>
      <c r="LZ122" s="8"/>
      <c r="MA122" s="8"/>
      <c r="MB122" s="8"/>
      <c r="MC122" s="8"/>
      <c r="MD122" s="8"/>
      <c r="ME122" s="8"/>
      <c r="MF122" s="8"/>
      <c r="MG122" s="8"/>
      <c r="MH122" s="8"/>
      <c r="MI122" s="8"/>
      <c r="MJ122" s="8"/>
      <c r="MK122" s="8"/>
      <c r="ML122" s="8"/>
      <c r="MM122" s="8"/>
      <c r="MN122" s="8"/>
      <c r="MO122" s="8"/>
      <c r="MP122" s="8"/>
      <c r="MQ122" s="8"/>
      <c r="MR122" s="8"/>
      <c r="MS122" s="8"/>
      <c r="MT122" s="8"/>
      <c r="MU122" s="8"/>
      <c r="MV122" s="8"/>
      <c r="MW122" s="8"/>
      <c r="MX122" s="8"/>
      <c r="MY122" s="8"/>
      <c r="MZ122" s="8"/>
      <c r="NA122" s="8"/>
      <c r="NB122" s="8"/>
      <c r="NC122" s="8"/>
      <c r="ND122" s="8"/>
      <c r="NE122" s="8"/>
      <c r="NF122" s="8"/>
      <c r="NG122" s="8"/>
      <c r="NH122" s="8"/>
      <c r="NI122" s="8"/>
      <c r="NJ122" s="8"/>
      <c r="NK122" s="8"/>
      <c r="NL122" s="8"/>
      <c r="NM122" s="8"/>
      <c r="NN122" s="8"/>
      <c r="NO122" s="8"/>
      <c r="NP122" s="8"/>
      <c r="NQ122" s="8"/>
      <c r="NR122" s="8"/>
      <c r="NS122" s="8"/>
      <c r="NT122" s="8"/>
      <c r="NU122" s="8"/>
      <c r="NV122" s="8"/>
      <c r="NW122" s="8"/>
      <c r="NX122" s="8"/>
      <c r="NY122" s="8"/>
      <c r="NZ122" s="8"/>
      <c r="OA122" s="8"/>
      <c r="OB122" s="8"/>
      <c r="OC122" s="8"/>
      <c r="OD122" s="8"/>
      <c r="OE122" s="8"/>
      <c r="OF122" s="8"/>
      <c r="OG122" s="8"/>
      <c r="OH122" s="8"/>
      <c r="OI122" s="8"/>
      <c r="OJ122" s="8"/>
      <c r="OK122" s="8"/>
      <c r="OL122" s="8"/>
      <c r="OM122" s="8"/>
      <c r="ON122" s="8"/>
    </row>
    <row r="123" spans="1:404" s="9" customFormat="1" x14ac:dyDescent="0.15">
      <c r="A123" s="38">
        <v>502</v>
      </c>
      <c r="B123" s="11" t="s">
        <v>610</v>
      </c>
      <c r="C123" s="39">
        <v>2400</v>
      </c>
      <c r="D123" s="40">
        <v>18.510000000000002</v>
      </c>
      <c r="E123" s="123">
        <v>1</v>
      </c>
      <c r="F123" s="95">
        <f t="shared" ref="F123:F137" si="9">SUM(D123*E123)</f>
        <v>18.510000000000002</v>
      </c>
      <c r="G123" s="43" t="s">
        <v>523</v>
      </c>
      <c r="H123" s="44"/>
      <c r="I123" s="142" t="s">
        <v>524</v>
      </c>
      <c r="J123" s="46" t="s">
        <v>7</v>
      </c>
      <c r="K123" s="86">
        <v>104</v>
      </c>
      <c r="L123" s="219">
        <f t="shared" si="8"/>
        <v>1925.0400000000002</v>
      </c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  <c r="IW123" s="8"/>
      <c r="IX123" s="8"/>
      <c r="IY123" s="8"/>
      <c r="IZ123" s="8"/>
      <c r="JA123" s="8"/>
      <c r="JB123" s="8"/>
      <c r="JC123" s="8"/>
      <c r="JD123" s="8"/>
      <c r="JE123" s="8"/>
      <c r="JF123" s="8"/>
      <c r="JG123" s="8"/>
      <c r="JH123" s="8"/>
      <c r="JI123" s="8"/>
      <c r="JJ123" s="8"/>
      <c r="JK123" s="8"/>
      <c r="JL123" s="8"/>
      <c r="JM123" s="8"/>
      <c r="JN123" s="8"/>
      <c r="JO123" s="8"/>
      <c r="JP123" s="8"/>
      <c r="JQ123" s="8"/>
      <c r="JR123" s="8"/>
      <c r="JS123" s="8"/>
      <c r="JT123" s="8"/>
      <c r="JU123" s="8"/>
      <c r="JV123" s="8"/>
      <c r="JW123" s="8"/>
      <c r="JX123" s="8"/>
      <c r="JY123" s="8"/>
      <c r="JZ123" s="8"/>
      <c r="KA123" s="8"/>
      <c r="KB123" s="8"/>
      <c r="KC123" s="8"/>
      <c r="KD123" s="8"/>
      <c r="KE123" s="8"/>
      <c r="KF123" s="8"/>
      <c r="KG123" s="8"/>
      <c r="KH123" s="8"/>
      <c r="KI123" s="8"/>
      <c r="KJ123" s="8"/>
      <c r="KK123" s="8"/>
      <c r="KL123" s="8"/>
      <c r="KM123" s="8"/>
      <c r="KN123" s="8"/>
      <c r="KO123" s="8"/>
      <c r="KP123" s="8"/>
      <c r="KQ123" s="8"/>
      <c r="KR123" s="8"/>
      <c r="KS123" s="8"/>
      <c r="KT123" s="8"/>
      <c r="KU123" s="8"/>
      <c r="KV123" s="8"/>
      <c r="KW123" s="8"/>
      <c r="KX123" s="8"/>
      <c r="KY123" s="8"/>
      <c r="KZ123" s="8"/>
      <c r="LA123" s="8"/>
      <c r="LB123" s="8"/>
      <c r="LC123" s="8"/>
      <c r="LD123" s="8"/>
      <c r="LE123" s="8"/>
      <c r="LF123" s="8"/>
      <c r="LG123" s="8"/>
      <c r="LH123" s="8"/>
      <c r="LI123" s="8"/>
      <c r="LJ123" s="8"/>
      <c r="LK123" s="8"/>
      <c r="LL123" s="8"/>
      <c r="LM123" s="8"/>
      <c r="LN123" s="8"/>
      <c r="LO123" s="8"/>
      <c r="LP123" s="8"/>
      <c r="LQ123" s="8"/>
      <c r="LR123" s="8"/>
      <c r="LS123" s="8"/>
      <c r="LT123" s="8"/>
      <c r="LU123" s="8"/>
      <c r="LV123" s="8"/>
      <c r="LW123" s="8"/>
      <c r="LX123" s="8"/>
      <c r="LY123" s="8"/>
      <c r="LZ123" s="8"/>
      <c r="MA123" s="8"/>
      <c r="MB123" s="8"/>
      <c r="MC123" s="8"/>
      <c r="MD123" s="8"/>
      <c r="ME123" s="8"/>
      <c r="MF123" s="8"/>
      <c r="MG123" s="8"/>
      <c r="MH123" s="8"/>
      <c r="MI123" s="8"/>
      <c r="MJ123" s="8"/>
      <c r="MK123" s="8"/>
      <c r="ML123" s="8"/>
      <c r="MM123" s="8"/>
      <c r="MN123" s="8"/>
      <c r="MO123" s="8"/>
      <c r="MP123" s="8"/>
      <c r="MQ123" s="8"/>
      <c r="MR123" s="8"/>
      <c r="MS123" s="8"/>
      <c r="MT123" s="8"/>
      <c r="MU123" s="8"/>
      <c r="MV123" s="8"/>
      <c r="MW123" s="8"/>
      <c r="MX123" s="8"/>
      <c r="MY123" s="8"/>
      <c r="MZ123" s="8"/>
      <c r="NA123" s="8"/>
      <c r="NB123" s="8"/>
      <c r="NC123" s="8"/>
      <c r="ND123" s="8"/>
      <c r="NE123" s="8"/>
      <c r="NF123" s="8"/>
      <c r="NG123" s="8"/>
      <c r="NH123" s="8"/>
      <c r="NI123" s="8"/>
      <c r="NJ123" s="8"/>
      <c r="NK123" s="8"/>
      <c r="NL123" s="8"/>
      <c r="NM123" s="8"/>
      <c r="NN123" s="8"/>
      <c r="NO123" s="8"/>
      <c r="NP123" s="8"/>
      <c r="NQ123" s="8"/>
      <c r="NR123" s="8"/>
      <c r="NS123" s="8"/>
      <c r="NT123" s="8"/>
      <c r="NU123" s="8"/>
      <c r="NV123" s="8"/>
      <c r="NW123" s="8"/>
      <c r="NX123" s="8"/>
      <c r="NY123" s="8"/>
      <c r="NZ123" s="8"/>
      <c r="OA123" s="8"/>
      <c r="OB123" s="8"/>
      <c r="OC123" s="8"/>
      <c r="OD123" s="8"/>
      <c r="OE123" s="8"/>
      <c r="OF123" s="8"/>
      <c r="OG123" s="8"/>
      <c r="OH123" s="8"/>
      <c r="OI123" s="8"/>
      <c r="OJ123" s="8"/>
      <c r="OK123" s="8"/>
      <c r="OL123" s="8"/>
      <c r="OM123" s="8"/>
      <c r="ON123" s="8"/>
    </row>
    <row r="124" spans="1:404" s="9" customFormat="1" hidden="1" x14ac:dyDescent="0.15">
      <c r="A124" s="38">
        <v>503</v>
      </c>
      <c r="B124" s="11" t="s">
        <v>69</v>
      </c>
      <c r="C124" s="39"/>
      <c r="D124" s="40"/>
      <c r="E124" s="123"/>
      <c r="F124" s="95"/>
      <c r="G124" s="43"/>
      <c r="H124" s="44"/>
      <c r="I124" s="142"/>
      <c r="J124" s="86"/>
      <c r="K124" s="86"/>
      <c r="L124" s="219">
        <f t="shared" si="8"/>
        <v>0</v>
      </c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  <c r="IW124" s="8"/>
      <c r="IX124" s="8"/>
      <c r="IY124" s="8"/>
      <c r="IZ124" s="8"/>
      <c r="JA124" s="8"/>
      <c r="JB124" s="8"/>
      <c r="JC124" s="8"/>
      <c r="JD124" s="8"/>
      <c r="JE124" s="8"/>
      <c r="JF124" s="8"/>
      <c r="JG124" s="8"/>
      <c r="JH124" s="8"/>
      <c r="JI124" s="8"/>
      <c r="JJ124" s="8"/>
      <c r="JK124" s="8"/>
      <c r="JL124" s="8"/>
      <c r="JM124" s="8"/>
      <c r="JN124" s="8"/>
      <c r="JO124" s="8"/>
      <c r="JP124" s="8"/>
      <c r="JQ124" s="8"/>
      <c r="JR124" s="8"/>
      <c r="JS124" s="8"/>
      <c r="JT124" s="8"/>
      <c r="JU124" s="8"/>
      <c r="JV124" s="8"/>
      <c r="JW124" s="8"/>
      <c r="JX124" s="8"/>
      <c r="JY124" s="8"/>
      <c r="JZ124" s="8"/>
      <c r="KA124" s="8"/>
      <c r="KB124" s="8"/>
      <c r="KC124" s="8"/>
      <c r="KD124" s="8"/>
      <c r="KE124" s="8"/>
      <c r="KF124" s="8"/>
      <c r="KG124" s="8"/>
      <c r="KH124" s="8"/>
      <c r="KI124" s="8"/>
      <c r="KJ124" s="8"/>
      <c r="KK124" s="8"/>
      <c r="KL124" s="8"/>
      <c r="KM124" s="8"/>
      <c r="KN124" s="8"/>
      <c r="KO124" s="8"/>
      <c r="KP124" s="8"/>
      <c r="KQ124" s="8"/>
      <c r="KR124" s="8"/>
      <c r="KS124" s="8"/>
      <c r="KT124" s="8"/>
      <c r="KU124" s="8"/>
      <c r="KV124" s="8"/>
      <c r="KW124" s="8"/>
      <c r="KX124" s="8"/>
      <c r="KY124" s="8"/>
      <c r="KZ124" s="8"/>
      <c r="LA124" s="8"/>
      <c r="LB124" s="8"/>
      <c r="LC124" s="8"/>
      <c r="LD124" s="8"/>
      <c r="LE124" s="8"/>
      <c r="LF124" s="8"/>
      <c r="LG124" s="8"/>
      <c r="LH124" s="8"/>
      <c r="LI124" s="8"/>
      <c r="LJ124" s="8"/>
      <c r="LK124" s="8"/>
      <c r="LL124" s="8"/>
      <c r="LM124" s="8"/>
      <c r="LN124" s="8"/>
      <c r="LO124" s="8"/>
      <c r="LP124" s="8"/>
      <c r="LQ124" s="8"/>
      <c r="LR124" s="8"/>
      <c r="LS124" s="8"/>
      <c r="LT124" s="8"/>
      <c r="LU124" s="8"/>
      <c r="LV124" s="8"/>
      <c r="LW124" s="8"/>
      <c r="LX124" s="8"/>
      <c r="LY124" s="8"/>
      <c r="LZ124" s="8"/>
      <c r="MA124" s="8"/>
      <c r="MB124" s="8"/>
      <c r="MC124" s="8"/>
      <c r="MD124" s="8"/>
      <c r="ME124" s="8"/>
      <c r="MF124" s="8"/>
      <c r="MG124" s="8"/>
      <c r="MH124" s="8"/>
      <c r="MI124" s="8"/>
      <c r="MJ124" s="8"/>
      <c r="MK124" s="8"/>
      <c r="ML124" s="8"/>
      <c r="MM124" s="8"/>
      <c r="MN124" s="8"/>
      <c r="MO124" s="8"/>
      <c r="MP124" s="8"/>
      <c r="MQ124" s="8"/>
      <c r="MR124" s="8"/>
      <c r="MS124" s="8"/>
      <c r="MT124" s="8"/>
      <c r="MU124" s="8"/>
      <c r="MV124" s="8"/>
      <c r="MW124" s="8"/>
      <c r="MX124" s="8"/>
      <c r="MY124" s="8"/>
      <c r="MZ124" s="8"/>
      <c r="NA124" s="8"/>
      <c r="NB124" s="8"/>
      <c r="NC124" s="8"/>
      <c r="ND124" s="8"/>
      <c r="NE124" s="8"/>
      <c r="NF124" s="8"/>
      <c r="NG124" s="8"/>
      <c r="NH124" s="8"/>
      <c r="NI124" s="8"/>
      <c r="NJ124" s="8"/>
      <c r="NK124" s="8"/>
      <c r="NL124" s="8"/>
      <c r="NM124" s="8"/>
      <c r="NN124" s="8"/>
      <c r="NO124" s="8"/>
      <c r="NP124" s="8"/>
      <c r="NQ124" s="8"/>
      <c r="NR124" s="8"/>
      <c r="NS124" s="8"/>
      <c r="NT124" s="8"/>
      <c r="NU124" s="8"/>
      <c r="NV124" s="8"/>
      <c r="NW124" s="8"/>
      <c r="NX124" s="8"/>
      <c r="NY124" s="8"/>
      <c r="NZ124" s="8"/>
      <c r="OA124" s="8"/>
      <c r="OB124" s="8"/>
      <c r="OC124" s="8"/>
      <c r="OD124" s="8"/>
      <c r="OE124" s="8"/>
      <c r="OF124" s="8"/>
      <c r="OG124" s="8"/>
      <c r="OH124" s="8"/>
      <c r="OI124" s="8"/>
      <c r="OJ124" s="8"/>
      <c r="OK124" s="8"/>
      <c r="OL124" s="8"/>
      <c r="OM124" s="8"/>
      <c r="ON124" s="8"/>
    </row>
    <row r="125" spans="1:404" s="9" customFormat="1" hidden="1" x14ac:dyDescent="0.15">
      <c r="A125" s="38">
        <v>504</v>
      </c>
      <c r="B125" s="11" t="s">
        <v>69</v>
      </c>
      <c r="C125" s="39"/>
      <c r="D125" s="40"/>
      <c r="E125" s="123"/>
      <c r="F125" s="95"/>
      <c r="G125" s="43"/>
      <c r="H125" s="44"/>
      <c r="I125" s="142"/>
      <c r="J125" s="86"/>
      <c r="K125" s="86"/>
      <c r="L125" s="219">
        <f t="shared" si="8"/>
        <v>0</v>
      </c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  <c r="IW125" s="8"/>
      <c r="IX125" s="8"/>
      <c r="IY125" s="8"/>
      <c r="IZ125" s="8"/>
      <c r="JA125" s="8"/>
      <c r="JB125" s="8"/>
      <c r="JC125" s="8"/>
      <c r="JD125" s="8"/>
      <c r="JE125" s="8"/>
      <c r="JF125" s="8"/>
      <c r="JG125" s="8"/>
      <c r="JH125" s="8"/>
      <c r="JI125" s="8"/>
      <c r="JJ125" s="8"/>
      <c r="JK125" s="8"/>
      <c r="JL125" s="8"/>
      <c r="JM125" s="8"/>
      <c r="JN125" s="8"/>
      <c r="JO125" s="8"/>
      <c r="JP125" s="8"/>
      <c r="JQ125" s="8"/>
      <c r="JR125" s="8"/>
      <c r="JS125" s="8"/>
      <c r="JT125" s="8"/>
      <c r="JU125" s="8"/>
      <c r="JV125" s="8"/>
      <c r="JW125" s="8"/>
      <c r="JX125" s="8"/>
      <c r="JY125" s="8"/>
      <c r="JZ125" s="8"/>
      <c r="KA125" s="8"/>
      <c r="KB125" s="8"/>
      <c r="KC125" s="8"/>
      <c r="KD125" s="8"/>
      <c r="KE125" s="8"/>
      <c r="KF125" s="8"/>
      <c r="KG125" s="8"/>
      <c r="KH125" s="8"/>
      <c r="KI125" s="8"/>
      <c r="KJ125" s="8"/>
      <c r="KK125" s="8"/>
      <c r="KL125" s="8"/>
      <c r="KM125" s="8"/>
      <c r="KN125" s="8"/>
      <c r="KO125" s="8"/>
      <c r="KP125" s="8"/>
      <c r="KQ125" s="8"/>
      <c r="KR125" s="8"/>
      <c r="KS125" s="8"/>
      <c r="KT125" s="8"/>
      <c r="KU125" s="8"/>
      <c r="KV125" s="8"/>
      <c r="KW125" s="8"/>
      <c r="KX125" s="8"/>
      <c r="KY125" s="8"/>
      <c r="KZ125" s="8"/>
      <c r="LA125" s="8"/>
      <c r="LB125" s="8"/>
      <c r="LC125" s="8"/>
      <c r="LD125" s="8"/>
      <c r="LE125" s="8"/>
      <c r="LF125" s="8"/>
      <c r="LG125" s="8"/>
      <c r="LH125" s="8"/>
      <c r="LI125" s="8"/>
      <c r="LJ125" s="8"/>
      <c r="LK125" s="8"/>
      <c r="LL125" s="8"/>
      <c r="LM125" s="8"/>
      <c r="LN125" s="8"/>
      <c r="LO125" s="8"/>
      <c r="LP125" s="8"/>
      <c r="LQ125" s="8"/>
      <c r="LR125" s="8"/>
      <c r="LS125" s="8"/>
      <c r="LT125" s="8"/>
      <c r="LU125" s="8"/>
      <c r="LV125" s="8"/>
      <c r="LW125" s="8"/>
      <c r="LX125" s="8"/>
      <c r="LY125" s="8"/>
      <c r="LZ125" s="8"/>
      <c r="MA125" s="8"/>
      <c r="MB125" s="8"/>
      <c r="MC125" s="8"/>
      <c r="MD125" s="8"/>
      <c r="ME125" s="8"/>
      <c r="MF125" s="8"/>
      <c r="MG125" s="8"/>
      <c r="MH125" s="8"/>
      <c r="MI125" s="8"/>
      <c r="MJ125" s="8"/>
      <c r="MK125" s="8"/>
      <c r="ML125" s="8"/>
      <c r="MM125" s="8"/>
      <c r="MN125" s="8"/>
      <c r="MO125" s="8"/>
      <c r="MP125" s="8"/>
      <c r="MQ125" s="8"/>
      <c r="MR125" s="8"/>
      <c r="MS125" s="8"/>
      <c r="MT125" s="8"/>
      <c r="MU125" s="8"/>
      <c r="MV125" s="8"/>
      <c r="MW125" s="8"/>
      <c r="MX125" s="8"/>
      <c r="MY125" s="8"/>
      <c r="MZ125" s="8"/>
      <c r="NA125" s="8"/>
      <c r="NB125" s="8"/>
      <c r="NC125" s="8"/>
      <c r="ND125" s="8"/>
      <c r="NE125" s="8"/>
      <c r="NF125" s="8"/>
      <c r="NG125" s="8"/>
      <c r="NH125" s="8"/>
      <c r="NI125" s="8"/>
      <c r="NJ125" s="8"/>
      <c r="NK125" s="8"/>
      <c r="NL125" s="8"/>
      <c r="NM125" s="8"/>
      <c r="NN125" s="8"/>
      <c r="NO125" s="8"/>
      <c r="NP125" s="8"/>
      <c r="NQ125" s="8"/>
      <c r="NR125" s="8"/>
      <c r="NS125" s="8"/>
      <c r="NT125" s="8"/>
      <c r="NU125" s="8"/>
      <c r="NV125" s="8"/>
      <c r="NW125" s="8"/>
      <c r="NX125" s="8"/>
      <c r="NY125" s="8"/>
      <c r="NZ125" s="8"/>
      <c r="OA125" s="8"/>
      <c r="OB125" s="8"/>
      <c r="OC125" s="8"/>
      <c r="OD125" s="8"/>
      <c r="OE125" s="8"/>
      <c r="OF125" s="8"/>
      <c r="OG125" s="8"/>
      <c r="OH125" s="8"/>
      <c r="OI125" s="8"/>
      <c r="OJ125" s="8"/>
      <c r="OK125" s="8"/>
      <c r="OL125" s="8"/>
      <c r="OM125" s="8"/>
      <c r="ON125" s="8"/>
    </row>
    <row r="126" spans="1:404" s="9" customFormat="1" hidden="1" x14ac:dyDescent="0.15">
      <c r="A126" s="38"/>
      <c r="B126" s="11" t="s">
        <v>611</v>
      </c>
      <c r="C126" s="39"/>
      <c r="D126" s="40">
        <f>SUM(0.5*1.6)</f>
        <v>0.8</v>
      </c>
      <c r="E126" s="123"/>
      <c r="F126" s="95"/>
      <c r="G126" s="43"/>
      <c r="H126" s="44"/>
      <c r="I126" s="142"/>
      <c r="J126" s="86"/>
      <c r="K126" s="86"/>
      <c r="L126" s="219">
        <f t="shared" si="8"/>
        <v>0</v>
      </c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  <c r="IW126" s="8"/>
      <c r="IX126" s="8"/>
      <c r="IY126" s="8"/>
      <c r="IZ126" s="8"/>
      <c r="JA126" s="8"/>
      <c r="JB126" s="8"/>
      <c r="JC126" s="8"/>
      <c r="JD126" s="8"/>
      <c r="JE126" s="8"/>
      <c r="JF126" s="8"/>
      <c r="JG126" s="8"/>
      <c r="JH126" s="8"/>
      <c r="JI126" s="8"/>
      <c r="JJ126" s="8"/>
      <c r="JK126" s="8"/>
      <c r="JL126" s="8"/>
      <c r="JM126" s="8"/>
      <c r="JN126" s="8"/>
      <c r="JO126" s="8"/>
      <c r="JP126" s="8"/>
      <c r="JQ126" s="8"/>
      <c r="JR126" s="8"/>
      <c r="JS126" s="8"/>
      <c r="JT126" s="8"/>
      <c r="JU126" s="8"/>
      <c r="JV126" s="8"/>
      <c r="JW126" s="8"/>
      <c r="JX126" s="8"/>
      <c r="JY126" s="8"/>
      <c r="JZ126" s="8"/>
      <c r="KA126" s="8"/>
      <c r="KB126" s="8"/>
      <c r="KC126" s="8"/>
      <c r="KD126" s="8"/>
      <c r="KE126" s="8"/>
      <c r="KF126" s="8"/>
      <c r="KG126" s="8"/>
      <c r="KH126" s="8"/>
      <c r="KI126" s="8"/>
      <c r="KJ126" s="8"/>
      <c r="KK126" s="8"/>
      <c r="KL126" s="8"/>
      <c r="KM126" s="8"/>
      <c r="KN126" s="8"/>
      <c r="KO126" s="8"/>
      <c r="KP126" s="8"/>
      <c r="KQ126" s="8"/>
      <c r="KR126" s="8"/>
      <c r="KS126" s="8"/>
      <c r="KT126" s="8"/>
      <c r="KU126" s="8"/>
      <c r="KV126" s="8"/>
      <c r="KW126" s="8"/>
      <c r="KX126" s="8"/>
      <c r="KY126" s="8"/>
      <c r="KZ126" s="8"/>
      <c r="LA126" s="8"/>
      <c r="LB126" s="8"/>
      <c r="LC126" s="8"/>
      <c r="LD126" s="8"/>
      <c r="LE126" s="8"/>
      <c r="LF126" s="8"/>
      <c r="LG126" s="8"/>
      <c r="LH126" s="8"/>
      <c r="LI126" s="8"/>
      <c r="LJ126" s="8"/>
      <c r="LK126" s="8"/>
      <c r="LL126" s="8"/>
      <c r="LM126" s="8"/>
      <c r="LN126" s="8"/>
      <c r="LO126" s="8"/>
      <c r="LP126" s="8"/>
      <c r="LQ126" s="8"/>
      <c r="LR126" s="8"/>
      <c r="LS126" s="8"/>
      <c r="LT126" s="8"/>
      <c r="LU126" s="8"/>
      <c r="LV126" s="8"/>
      <c r="LW126" s="8"/>
      <c r="LX126" s="8"/>
      <c r="LY126" s="8"/>
      <c r="LZ126" s="8"/>
      <c r="MA126" s="8"/>
      <c r="MB126" s="8"/>
      <c r="MC126" s="8"/>
      <c r="MD126" s="8"/>
      <c r="ME126" s="8"/>
      <c r="MF126" s="8"/>
      <c r="MG126" s="8"/>
      <c r="MH126" s="8"/>
      <c r="MI126" s="8"/>
      <c r="MJ126" s="8"/>
      <c r="MK126" s="8"/>
      <c r="ML126" s="8"/>
      <c r="MM126" s="8"/>
      <c r="MN126" s="8"/>
      <c r="MO126" s="8"/>
      <c r="MP126" s="8"/>
      <c r="MQ126" s="8"/>
      <c r="MR126" s="8"/>
      <c r="MS126" s="8"/>
      <c r="MT126" s="8"/>
      <c r="MU126" s="8"/>
      <c r="MV126" s="8"/>
      <c r="MW126" s="8"/>
      <c r="MX126" s="8"/>
      <c r="MY126" s="8"/>
      <c r="MZ126" s="8"/>
      <c r="NA126" s="8"/>
      <c r="NB126" s="8"/>
      <c r="NC126" s="8"/>
      <c r="ND126" s="8"/>
      <c r="NE126" s="8"/>
      <c r="NF126" s="8"/>
      <c r="NG126" s="8"/>
      <c r="NH126" s="8"/>
      <c r="NI126" s="8"/>
      <c r="NJ126" s="8"/>
      <c r="NK126" s="8"/>
      <c r="NL126" s="8"/>
      <c r="NM126" s="8"/>
      <c r="NN126" s="8"/>
      <c r="NO126" s="8"/>
      <c r="NP126" s="8"/>
      <c r="NQ126" s="8"/>
      <c r="NR126" s="8"/>
      <c r="NS126" s="8"/>
      <c r="NT126" s="8"/>
      <c r="NU126" s="8"/>
      <c r="NV126" s="8"/>
      <c r="NW126" s="8"/>
      <c r="NX126" s="8"/>
      <c r="NY126" s="8"/>
      <c r="NZ126" s="8"/>
      <c r="OA126" s="8"/>
      <c r="OB126" s="8"/>
      <c r="OC126" s="8"/>
      <c r="OD126" s="8"/>
      <c r="OE126" s="8"/>
      <c r="OF126" s="8"/>
      <c r="OG126" s="8"/>
      <c r="OH126" s="8"/>
      <c r="OI126" s="8"/>
      <c r="OJ126" s="8"/>
      <c r="OK126" s="8"/>
      <c r="OL126" s="8"/>
      <c r="OM126" s="8"/>
      <c r="ON126" s="8"/>
    </row>
    <row r="127" spans="1:404" s="9" customFormat="1" x14ac:dyDescent="0.15">
      <c r="A127" s="38">
        <v>505</v>
      </c>
      <c r="B127" s="11" t="s">
        <v>612</v>
      </c>
      <c r="C127" s="39"/>
      <c r="D127" s="40">
        <v>1.75</v>
      </c>
      <c r="E127" s="123">
        <v>2</v>
      </c>
      <c r="F127" s="95">
        <f t="shared" si="9"/>
        <v>3.5</v>
      </c>
      <c r="G127" s="43" t="s">
        <v>523</v>
      </c>
      <c r="H127" s="44"/>
      <c r="I127" s="142" t="s">
        <v>3</v>
      </c>
      <c r="J127" s="46" t="s">
        <v>11</v>
      </c>
      <c r="K127" s="86">
        <v>314</v>
      </c>
      <c r="L127" s="219">
        <f t="shared" si="8"/>
        <v>1099</v>
      </c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  <c r="IW127" s="8"/>
      <c r="IX127" s="8"/>
      <c r="IY127" s="8"/>
      <c r="IZ127" s="8"/>
      <c r="JA127" s="8"/>
      <c r="JB127" s="8"/>
      <c r="JC127" s="8"/>
      <c r="JD127" s="8"/>
      <c r="JE127" s="8"/>
      <c r="JF127" s="8"/>
      <c r="JG127" s="8"/>
      <c r="JH127" s="8"/>
      <c r="JI127" s="8"/>
      <c r="JJ127" s="8"/>
      <c r="JK127" s="8"/>
      <c r="JL127" s="8"/>
      <c r="JM127" s="8"/>
      <c r="JN127" s="8"/>
      <c r="JO127" s="8"/>
      <c r="JP127" s="8"/>
      <c r="JQ127" s="8"/>
      <c r="JR127" s="8"/>
      <c r="JS127" s="8"/>
      <c r="JT127" s="8"/>
      <c r="JU127" s="8"/>
      <c r="JV127" s="8"/>
      <c r="JW127" s="8"/>
      <c r="JX127" s="8"/>
      <c r="JY127" s="8"/>
      <c r="JZ127" s="8"/>
      <c r="KA127" s="8"/>
      <c r="KB127" s="8"/>
      <c r="KC127" s="8"/>
      <c r="KD127" s="8"/>
      <c r="KE127" s="8"/>
      <c r="KF127" s="8"/>
      <c r="KG127" s="8"/>
      <c r="KH127" s="8"/>
      <c r="KI127" s="8"/>
      <c r="KJ127" s="8"/>
      <c r="KK127" s="8"/>
      <c r="KL127" s="8"/>
      <c r="KM127" s="8"/>
      <c r="KN127" s="8"/>
      <c r="KO127" s="8"/>
      <c r="KP127" s="8"/>
      <c r="KQ127" s="8"/>
      <c r="KR127" s="8"/>
      <c r="KS127" s="8"/>
      <c r="KT127" s="8"/>
      <c r="KU127" s="8"/>
      <c r="KV127" s="8"/>
      <c r="KW127" s="8"/>
      <c r="KX127" s="8"/>
      <c r="KY127" s="8"/>
      <c r="KZ127" s="8"/>
      <c r="LA127" s="8"/>
      <c r="LB127" s="8"/>
      <c r="LC127" s="8"/>
      <c r="LD127" s="8"/>
      <c r="LE127" s="8"/>
      <c r="LF127" s="8"/>
      <c r="LG127" s="8"/>
      <c r="LH127" s="8"/>
      <c r="LI127" s="8"/>
      <c r="LJ127" s="8"/>
      <c r="LK127" s="8"/>
      <c r="LL127" s="8"/>
      <c r="LM127" s="8"/>
      <c r="LN127" s="8"/>
      <c r="LO127" s="8"/>
      <c r="LP127" s="8"/>
      <c r="LQ127" s="8"/>
      <c r="LR127" s="8"/>
      <c r="LS127" s="8"/>
      <c r="LT127" s="8"/>
      <c r="LU127" s="8"/>
      <c r="LV127" s="8"/>
      <c r="LW127" s="8"/>
      <c r="LX127" s="8"/>
      <c r="LY127" s="8"/>
      <c r="LZ127" s="8"/>
      <c r="MA127" s="8"/>
      <c r="MB127" s="8"/>
      <c r="MC127" s="8"/>
      <c r="MD127" s="8"/>
      <c r="ME127" s="8"/>
      <c r="MF127" s="8"/>
      <c r="MG127" s="8"/>
      <c r="MH127" s="8"/>
      <c r="MI127" s="8"/>
      <c r="MJ127" s="8"/>
      <c r="MK127" s="8"/>
      <c r="ML127" s="8"/>
      <c r="MM127" s="8"/>
      <c r="MN127" s="8"/>
      <c r="MO127" s="8"/>
      <c r="MP127" s="8"/>
      <c r="MQ127" s="8"/>
      <c r="MR127" s="8"/>
      <c r="MS127" s="8"/>
      <c r="MT127" s="8"/>
      <c r="MU127" s="8"/>
      <c r="MV127" s="8"/>
      <c r="MW127" s="8"/>
      <c r="MX127" s="8"/>
      <c r="MY127" s="8"/>
      <c r="MZ127" s="8"/>
      <c r="NA127" s="8"/>
      <c r="NB127" s="8"/>
      <c r="NC127" s="8"/>
      <c r="ND127" s="8"/>
      <c r="NE127" s="8"/>
      <c r="NF127" s="8"/>
      <c r="NG127" s="8"/>
      <c r="NH127" s="8"/>
      <c r="NI127" s="8"/>
      <c r="NJ127" s="8"/>
      <c r="NK127" s="8"/>
      <c r="NL127" s="8"/>
      <c r="NM127" s="8"/>
      <c r="NN127" s="8"/>
      <c r="NO127" s="8"/>
      <c r="NP127" s="8"/>
      <c r="NQ127" s="8"/>
      <c r="NR127" s="8"/>
      <c r="NS127" s="8"/>
      <c r="NT127" s="8"/>
      <c r="NU127" s="8"/>
      <c r="NV127" s="8"/>
      <c r="NW127" s="8"/>
      <c r="NX127" s="8"/>
      <c r="NY127" s="8"/>
      <c r="NZ127" s="8"/>
      <c r="OA127" s="8"/>
      <c r="OB127" s="8"/>
      <c r="OC127" s="8"/>
      <c r="OD127" s="8"/>
      <c r="OE127" s="8"/>
      <c r="OF127" s="8"/>
      <c r="OG127" s="8"/>
      <c r="OH127" s="8"/>
      <c r="OI127" s="8"/>
      <c r="OJ127" s="8"/>
      <c r="OK127" s="8"/>
      <c r="OL127" s="8"/>
      <c r="OM127" s="8"/>
      <c r="ON127" s="8"/>
    </row>
    <row r="128" spans="1:404" s="9" customFormat="1" x14ac:dyDescent="0.15">
      <c r="A128" s="38">
        <v>506</v>
      </c>
      <c r="B128" s="11" t="s">
        <v>613</v>
      </c>
      <c r="C128" s="39">
        <v>2500</v>
      </c>
      <c r="D128" s="40">
        <v>289.07</v>
      </c>
      <c r="E128" s="123">
        <v>1</v>
      </c>
      <c r="F128" s="95">
        <f>SUM(D135*E135)</f>
        <v>7.83</v>
      </c>
      <c r="G128" s="43" t="s">
        <v>523</v>
      </c>
      <c r="H128" s="44"/>
      <c r="I128" s="142" t="s">
        <v>524</v>
      </c>
      <c r="J128" s="46" t="s">
        <v>6</v>
      </c>
      <c r="K128" s="86">
        <v>52</v>
      </c>
      <c r="L128" s="219">
        <f t="shared" si="8"/>
        <v>407.16</v>
      </c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  <c r="IW128" s="8"/>
      <c r="IX128" s="8"/>
      <c r="IY128" s="8"/>
      <c r="IZ128" s="8"/>
      <c r="JA128" s="8"/>
      <c r="JB128" s="8"/>
      <c r="JC128" s="8"/>
      <c r="JD128" s="8"/>
      <c r="JE128" s="8"/>
      <c r="JF128" s="8"/>
      <c r="JG128" s="8"/>
      <c r="JH128" s="8"/>
      <c r="JI128" s="8"/>
      <c r="JJ128" s="8"/>
      <c r="JK128" s="8"/>
      <c r="JL128" s="8"/>
      <c r="JM128" s="8"/>
      <c r="JN128" s="8"/>
      <c r="JO128" s="8"/>
      <c r="JP128" s="8"/>
      <c r="JQ128" s="8"/>
      <c r="JR128" s="8"/>
      <c r="JS128" s="8"/>
      <c r="JT128" s="8"/>
      <c r="JU128" s="8"/>
      <c r="JV128" s="8"/>
      <c r="JW128" s="8"/>
      <c r="JX128" s="8"/>
      <c r="JY128" s="8"/>
      <c r="JZ128" s="8"/>
      <c r="KA128" s="8"/>
      <c r="KB128" s="8"/>
      <c r="KC128" s="8"/>
      <c r="KD128" s="8"/>
      <c r="KE128" s="8"/>
      <c r="KF128" s="8"/>
      <c r="KG128" s="8"/>
      <c r="KH128" s="8"/>
      <c r="KI128" s="8"/>
      <c r="KJ128" s="8"/>
      <c r="KK128" s="8"/>
      <c r="KL128" s="8"/>
      <c r="KM128" s="8"/>
      <c r="KN128" s="8"/>
      <c r="KO128" s="8"/>
      <c r="KP128" s="8"/>
      <c r="KQ128" s="8"/>
      <c r="KR128" s="8"/>
      <c r="KS128" s="8"/>
      <c r="KT128" s="8"/>
      <c r="KU128" s="8"/>
      <c r="KV128" s="8"/>
      <c r="KW128" s="8"/>
      <c r="KX128" s="8"/>
      <c r="KY128" s="8"/>
      <c r="KZ128" s="8"/>
      <c r="LA128" s="8"/>
      <c r="LB128" s="8"/>
      <c r="LC128" s="8"/>
      <c r="LD128" s="8"/>
      <c r="LE128" s="8"/>
      <c r="LF128" s="8"/>
      <c r="LG128" s="8"/>
      <c r="LH128" s="8"/>
      <c r="LI128" s="8"/>
      <c r="LJ128" s="8"/>
      <c r="LK128" s="8"/>
      <c r="LL128" s="8"/>
      <c r="LM128" s="8"/>
      <c r="LN128" s="8"/>
      <c r="LO128" s="8"/>
      <c r="LP128" s="8"/>
      <c r="LQ128" s="8"/>
      <c r="LR128" s="8"/>
      <c r="LS128" s="8"/>
      <c r="LT128" s="8"/>
      <c r="LU128" s="8"/>
      <c r="LV128" s="8"/>
      <c r="LW128" s="8"/>
      <c r="LX128" s="8"/>
      <c r="LY128" s="8"/>
      <c r="LZ128" s="8"/>
      <c r="MA128" s="8"/>
      <c r="MB128" s="8"/>
      <c r="MC128" s="8"/>
      <c r="MD128" s="8"/>
      <c r="ME128" s="8"/>
      <c r="MF128" s="8"/>
      <c r="MG128" s="8"/>
      <c r="MH128" s="8"/>
      <c r="MI128" s="8"/>
      <c r="MJ128" s="8"/>
      <c r="MK128" s="8"/>
      <c r="ML128" s="8"/>
      <c r="MM128" s="8"/>
      <c r="MN128" s="8"/>
      <c r="MO128" s="8"/>
      <c r="MP128" s="8"/>
      <c r="MQ128" s="8"/>
      <c r="MR128" s="8"/>
      <c r="MS128" s="8"/>
      <c r="MT128" s="8"/>
      <c r="MU128" s="8"/>
      <c r="MV128" s="8"/>
      <c r="MW128" s="8"/>
      <c r="MX128" s="8"/>
      <c r="MY128" s="8"/>
      <c r="MZ128" s="8"/>
      <c r="NA128" s="8"/>
      <c r="NB128" s="8"/>
      <c r="NC128" s="8"/>
      <c r="ND128" s="8"/>
      <c r="NE128" s="8"/>
      <c r="NF128" s="8"/>
      <c r="NG128" s="8"/>
      <c r="NH128" s="8"/>
      <c r="NI128" s="8"/>
      <c r="NJ128" s="8"/>
      <c r="NK128" s="8"/>
      <c r="NL128" s="8"/>
      <c r="NM128" s="8"/>
      <c r="NN128" s="8"/>
      <c r="NO128" s="8"/>
      <c r="NP128" s="8"/>
      <c r="NQ128" s="8"/>
      <c r="NR128" s="8"/>
      <c r="NS128" s="8"/>
      <c r="NT128" s="8"/>
      <c r="NU128" s="8"/>
      <c r="NV128" s="8"/>
      <c r="NW128" s="8"/>
      <c r="NX128" s="8"/>
      <c r="NY128" s="8"/>
      <c r="NZ128" s="8"/>
      <c r="OA128" s="8"/>
      <c r="OB128" s="8"/>
      <c r="OC128" s="8"/>
      <c r="OD128" s="8"/>
      <c r="OE128" s="8"/>
      <c r="OF128" s="8"/>
      <c r="OG128" s="8"/>
      <c r="OH128" s="8"/>
      <c r="OI128" s="8"/>
      <c r="OJ128" s="8"/>
      <c r="OK128" s="8"/>
      <c r="OL128" s="8"/>
      <c r="OM128" s="8"/>
      <c r="ON128" s="8"/>
    </row>
    <row r="129" spans="1:404" s="9" customFormat="1" x14ac:dyDescent="0.15">
      <c r="A129" s="38">
        <v>507</v>
      </c>
      <c r="B129" s="11" t="s">
        <v>614</v>
      </c>
      <c r="C129" s="39">
        <v>2500</v>
      </c>
      <c r="D129" s="40">
        <v>30.7</v>
      </c>
      <c r="E129" s="123">
        <v>1</v>
      </c>
      <c r="F129" s="95">
        <f t="shared" si="9"/>
        <v>30.7</v>
      </c>
      <c r="G129" s="43"/>
      <c r="H129" s="44" t="s">
        <v>615</v>
      </c>
      <c r="I129" s="142" t="s">
        <v>524</v>
      </c>
      <c r="J129" s="46" t="s">
        <v>6</v>
      </c>
      <c r="K129" s="86">
        <v>52</v>
      </c>
      <c r="L129" s="219">
        <f t="shared" si="8"/>
        <v>1596.3999999999999</v>
      </c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  <c r="IW129" s="8"/>
      <c r="IX129" s="8"/>
      <c r="IY129" s="8"/>
      <c r="IZ129" s="8"/>
      <c r="JA129" s="8"/>
      <c r="JB129" s="8"/>
      <c r="JC129" s="8"/>
      <c r="JD129" s="8"/>
      <c r="JE129" s="8"/>
      <c r="JF129" s="8"/>
      <c r="JG129" s="8"/>
      <c r="JH129" s="8"/>
      <c r="JI129" s="8"/>
      <c r="JJ129" s="8"/>
      <c r="JK129" s="8"/>
      <c r="JL129" s="8"/>
      <c r="JM129" s="8"/>
      <c r="JN129" s="8"/>
      <c r="JO129" s="8"/>
      <c r="JP129" s="8"/>
      <c r="JQ129" s="8"/>
      <c r="JR129" s="8"/>
      <c r="JS129" s="8"/>
      <c r="JT129" s="8"/>
      <c r="JU129" s="8"/>
      <c r="JV129" s="8"/>
      <c r="JW129" s="8"/>
      <c r="JX129" s="8"/>
      <c r="JY129" s="8"/>
      <c r="JZ129" s="8"/>
      <c r="KA129" s="8"/>
      <c r="KB129" s="8"/>
      <c r="KC129" s="8"/>
      <c r="KD129" s="8"/>
      <c r="KE129" s="8"/>
      <c r="KF129" s="8"/>
      <c r="KG129" s="8"/>
      <c r="KH129" s="8"/>
      <c r="KI129" s="8"/>
      <c r="KJ129" s="8"/>
      <c r="KK129" s="8"/>
      <c r="KL129" s="8"/>
      <c r="KM129" s="8"/>
      <c r="KN129" s="8"/>
      <c r="KO129" s="8"/>
      <c r="KP129" s="8"/>
      <c r="KQ129" s="8"/>
      <c r="KR129" s="8"/>
      <c r="KS129" s="8"/>
      <c r="KT129" s="8"/>
      <c r="KU129" s="8"/>
      <c r="KV129" s="8"/>
      <c r="KW129" s="8"/>
      <c r="KX129" s="8"/>
      <c r="KY129" s="8"/>
      <c r="KZ129" s="8"/>
      <c r="LA129" s="8"/>
      <c r="LB129" s="8"/>
      <c r="LC129" s="8"/>
      <c r="LD129" s="8"/>
      <c r="LE129" s="8"/>
      <c r="LF129" s="8"/>
      <c r="LG129" s="8"/>
      <c r="LH129" s="8"/>
      <c r="LI129" s="8"/>
      <c r="LJ129" s="8"/>
      <c r="LK129" s="8"/>
      <c r="LL129" s="8"/>
      <c r="LM129" s="8"/>
      <c r="LN129" s="8"/>
      <c r="LO129" s="8"/>
      <c r="LP129" s="8"/>
      <c r="LQ129" s="8"/>
      <c r="LR129" s="8"/>
      <c r="LS129" s="8"/>
      <c r="LT129" s="8"/>
      <c r="LU129" s="8"/>
      <c r="LV129" s="8"/>
      <c r="LW129" s="8"/>
      <c r="LX129" s="8"/>
      <c r="LY129" s="8"/>
      <c r="LZ129" s="8"/>
      <c r="MA129" s="8"/>
      <c r="MB129" s="8"/>
      <c r="MC129" s="8"/>
      <c r="MD129" s="8"/>
      <c r="ME129" s="8"/>
      <c r="MF129" s="8"/>
      <c r="MG129" s="8"/>
      <c r="MH129" s="8"/>
      <c r="MI129" s="8"/>
      <c r="MJ129" s="8"/>
      <c r="MK129" s="8"/>
      <c r="ML129" s="8"/>
      <c r="MM129" s="8"/>
      <c r="MN129" s="8"/>
      <c r="MO129" s="8"/>
      <c r="MP129" s="8"/>
      <c r="MQ129" s="8"/>
      <c r="MR129" s="8"/>
      <c r="MS129" s="8"/>
      <c r="MT129" s="8"/>
      <c r="MU129" s="8"/>
      <c r="MV129" s="8"/>
      <c r="MW129" s="8"/>
      <c r="MX129" s="8"/>
      <c r="MY129" s="8"/>
      <c r="MZ129" s="8"/>
      <c r="NA129" s="8"/>
      <c r="NB129" s="8"/>
      <c r="NC129" s="8"/>
      <c r="ND129" s="8"/>
      <c r="NE129" s="8"/>
      <c r="NF129" s="8"/>
      <c r="NG129" s="8"/>
      <c r="NH129" s="8"/>
      <c r="NI129" s="8"/>
      <c r="NJ129" s="8"/>
      <c r="NK129" s="8"/>
      <c r="NL129" s="8"/>
      <c r="NM129" s="8"/>
      <c r="NN129" s="8"/>
      <c r="NO129" s="8"/>
      <c r="NP129" s="8"/>
      <c r="NQ129" s="8"/>
      <c r="NR129" s="8"/>
      <c r="NS129" s="8"/>
      <c r="NT129" s="8"/>
      <c r="NU129" s="8"/>
      <c r="NV129" s="8"/>
      <c r="NW129" s="8"/>
      <c r="NX129" s="8"/>
      <c r="NY129" s="8"/>
      <c r="NZ129" s="8"/>
      <c r="OA129" s="8"/>
      <c r="OB129" s="8"/>
      <c r="OC129" s="8"/>
      <c r="OD129" s="8"/>
      <c r="OE129" s="8"/>
      <c r="OF129" s="8"/>
      <c r="OG129" s="8"/>
      <c r="OH129" s="8"/>
      <c r="OI129" s="8"/>
      <c r="OJ129" s="8"/>
      <c r="OK129" s="8"/>
      <c r="OL129" s="8"/>
      <c r="OM129" s="8"/>
      <c r="ON129" s="8"/>
    </row>
    <row r="130" spans="1:404" s="9" customFormat="1" x14ac:dyDescent="0.15">
      <c r="A130" s="38">
        <v>508</v>
      </c>
      <c r="B130" s="11" t="s">
        <v>616</v>
      </c>
      <c r="C130" s="39">
        <v>2500</v>
      </c>
      <c r="D130" s="40">
        <v>38.81</v>
      </c>
      <c r="E130" s="123">
        <v>1</v>
      </c>
      <c r="F130" s="95">
        <f t="shared" si="9"/>
        <v>38.81</v>
      </c>
      <c r="G130" s="43" t="s">
        <v>523</v>
      </c>
      <c r="H130" s="44"/>
      <c r="I130" s="142" t="s">
        <v>524</v>
      </c>
      <c r="J130" s="46" t="s">
        <v>6</v>
      </c>
      <c r="K130" s="86">
        <v>52</v>
      </c>
      <c r="L130" s="219">
        <f t="shared" si="8"/>
        <v>2018.1200000000001</v>
      </c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  <c r="IV130" s="8"/>
      <c r="IW130" s="8"/>
      <c r="IX130" s="8"/>
      <c r="IY130" s="8"/>
      <c r="IZ130" s="8"/>
      <c r="JA130" s="8"/>
      <c r="JB130" s="8"/>
      <c r="JC130" s="8"/>
      <c r="JD130" s="8"/>
      <c r="JE130" s="8"/>
      <c r="JF130" s="8"/>
      <c r="JG130" s="8"/>
      <c r="JH130" s="8"/>
      <c r="JI130" s="8"/>
      <c r="JJ130" s="8"/>
      <c r="JK130" s="8"/>
      <c r="JL130" s="8"/>
      <c r="JM130" s="8"/>
      <c r="JN130" s="8"/>
      <c r="JO130" s="8"/>
      <c r="JP130" s="8"/>
      <c r="JQ130" s="8"/>
      <c r="JR130" s="8"/>
      <c r="JS130" s="8"/>
      <c r="JT130" s="8"/>
      <c r="JU130" s="8"/>
      <c r="JV130" s="8"/>
      <c r="JW130" s="8"/>
      <c r="JX130" s="8"/>
      <c r="JY130" s="8"/>
      <c r="JZ130" s="8"/>
      <c r="KA130" s="8"/>
      <c r="KB130" s="8"/>
      <c r="KC130" s="8"/>
      <c r="KD130" s="8"/>
      <c r="KE130" s="8"/>
      <c r="KF130" s="8"/>
      <c r="KG130" s="8"/>
      <c r="KH130" s="8"/>
      <c r="KI130" s="8"/>
      <c r="KJ130" s="8"/>
      <c r="KK130" s="8"/>
      <c r="KL130" s="8"/>
      <c r="KM130" s="8"/>
      <c r="KN130" s="8"/>
      <c r="KO130" s="8"/>
      <c r="KP130" s="8"/>
      <c r="KQ130" s="8"/>
      <c r="KR130" s="8"/>
      <c r="KS130" s="8"/>
      <c r="KT130" s="8"/>
      <c r="KU130" s="8"/>
      <c r="KV130" s="8"/>
      <c r="KW130" s="8"/>
      <c r="KX130" s="8"/>
      <c r="KY130" s="8"/>
      <c r="KZ130" s="8"/>
      <c r="LA130" s="8"/>
      <c r="LB130" s="8"/>
      <c r="LC130" s="8"/>
      <c r="LD130" s="8"/>
      <c r="LE130" s="8"/>
      <c r="LF130" s="8"/>
      <c r="LG130" s="8"/>
      <c r="LH130" s="8"/>
      <c r="LI130" s="8"/>
      <c r="LJ130" s="8"/>
      <c r="LK130" s="8"/>
      <c r="LL130" s="8"/>
      <c r="LM130" s="8"/>
      <c r="LN130" s="8"/>
      <c r="LO130" s="8"/>
      <c r="LP130" s="8"/>
      <c r="LQ130" s="8"/>
      <c r="LR130" s="8"/>
      <c r="LS130" s="8"/>
      <c r="LT130" s="8"/>
      <c r="LU130" s="8"/>
      <c r="LV130" s="8"/>
      <c r="LW130" s="8"/>
      <c r="LX130" s="8"/>
      <c r="LY130" s="8"/>
      <c r="LZ130" s="8"/>
      <c r="MA130" s="8"/>
      <c r="MB130" s="8"/>
      <c r="MC130" s="8"/>
      <c r="MD130" s="8"/>
      <c r="ME130" s="8"/>
      <c r="MF130" s="8"/>
      <c r="MG130" s="8"/>
      <c r="MH130" s="8"/>
      <c r="MI130" s="8"/>
      <c r="MJ130" s="8"/>
      <c r="MK130" s="8"/>
      <c r="ML130" s="8"/>
      <c r="MM130" s="8"/>
      <c r="MN130" s="8"/>
      <c r="MO130" s="8"/>
      <c r="MP130" s="8"/>
      <c r="MQ130" s="8"/>
      <c r="MR130" s="8"/>
      <c r="MS130" s="8"/>
      <c r="MT130" s="8"/>
      <c r="MU130" s="8"/>
      <c r="MV130" s="8"/>
      <c r="MW130" s="8"/>
      <c r="MX130" s="8"/>
      <c r="MY130" s="8"/>
      <c r="MZ130" s="8"/>
      <c r="NA130" s="8"/>
      <c r="NB130" s="8"/>
      <c r="NC130" s="8"/>
      <c r="ND130" s="8"/>
      <c r="NE130" s="8"/>
      <c r="NF130" s="8"/>
      <c r="NG130" s="8"/>
      <c r="NH130" s="8"/>
      <c r="NI130" s="8"/>
      <c r="NJ130" s="8"/>
      <c r="NK130" s="8"/>
      <c r="NL130" s="8"/>
      <c r="NM130" s="8"/>
      <c r="NN130" s="8"/>
      <c r="NO130" s="8"/>
      <c r="NP130" s="8"/>
      <c r="NQ130" s="8"/>
      <c r="NR130" s="8"/>
      <c r="NS130" s="8"/>
      <c r="NT130" s="8"/>
      <c r="NU130" s="8"/>
      <c r="NV130" s="8"/>
      <c r="NW130" s="8"/>
      <c r="NX130" s="8"/>
      <c r="NY130" s="8"/>
      <c r="NZ130" s="8"/>
      <c r="OA130" s="8"/>
      <c r="OB130" s="8"/>
      <c r="OC130" s="8"/>
      <c r="OD130" s="8"/>
      <c r="OE130" s="8"/>
      <c r="OF130" s="8"/>
      <c r="OG130" s="8"/>
      <c r="OH130" s="8"/>
      <c r="OI130" s="8"/>
      <c r="OJ130" s="8"/>
      <c r="OK130" s="8"/>
      <c r="OL130" s="8"/>
      <c r="OM130" s="8"/>
      <c r="ON130" s="8"/>
    </row>
    <row r="131" spans="1:404" s="9" customFormat="1" hidden="1" x14ac:dyDescent="0.15">
      <c r="A131" s="38">
        <v>509</v>
      </c>
      <c r="B131" s="11" t="s">
        <v>69</v>
      </c>
      <c r="C131" s="39"/>
      <c r="D131" s="40"/>
      <c r="E131" s="123"/>
      <c r="F131" s="95"/>
      <c r="G131" s="43"/>
      <c r="H131" s="44"/>
      <c r="I131" s="142"/>
      <c r="J131" s="86"/>
      <c r="K131" s="86"/>
      <c r="L131" s="219">
        <f t="shared" si="8"/>
        <v>0</v>
      </c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  <c r="IW131" s="8"/>
      <c r="IX131" s="8"/>
      <c r="IY131" s="8"/>
      <c r="IZ131" s="8"/>
      <c r="JA131" s="8"/>
      <c r="JB131" s="8"/>
      <c r="JC131" s="8"/>
      <c r="JD131" s="8"/>
      <c r="JE131" s="8"/>
      <c r="JF131" s="8"/>
      <c r="JG131" s="8"/>
      <c r="JH131" s="8"/>
      <c r="JI131" s="8"/>
      <c r="JJ131" s="8"/>
      <c r="JK131" s="8"/>
      <c r="JL131" s="8"/>
      <c r="JM131" s="8"/>
      <c r="JN131" s="8"/>
      <c r="JO131" s="8"/>
      <c r="JP131" s="8"/>
      <c r="JQ131" s="8"/>
      <c r="JR131" s="8"/>
      <c r="JS131" s="8"/>
      <c r="JT131" s="8"/>
      <c r="JU131" s="8"/>
      <c r="JV131" s="8"/>
      <c r="JW131" s="8"/>
      <c r="JX131" s="8"/>
      <c r="JY131" s="8"/>
      <c r="JZ131" s="8"/>
      <c r="KA131" s="8"/>
      <c r="KB131" s="8"/>
      <c r="KC131" s="8"/>
      <c r="KD131" s="8"/>
      <c r="KE131" s="8"/>
      <c r="KF131" s="8"/>
      <c r="KG131" s="8"/>
      <c r="KH131" s="8"/>
      <c r="KI131" s="8"/>
      <c r="KJ131" s="8"/>
      <c r="KK131" s="8"/>
      <c r="KL131" s="8"/>
      <c r="KM131" s="8"/>
      <c r="KN131" s="8"/>
      <c r="KO131" s="8"/>
      <c r="KP131" s="8"/>
      <c r="KQ131" s="8"/>
      <c r="KR131" s="8"/>
      <c r="KS131" s="8"/>
      <c r="KT131" s="8"/>
      <c r="KU131" s="8"/>
      <c r="KV131" s="8"/>
      <c r="KW131" s="8"/>
      <c r="KX131" s="8"/>
      <c r="KY131" s="8"/>
      <c r="KZ131" s="8"/>
      <c r="LA131" s="8"/>
      <c r="LB131" s="8"/>
      <c r="LC131" s="8"/>
      <c r="LD131" s="8"/>
      <c r="LE131" s="8"/>
      <c r="LF131" s="8"/>
      <c r="LG131" s="8"/>
      <c r="LH131" s="8"/>
      <c r="LI131" s="8"/>
      <c r="LJ131" s="8"/>
      <c r="LK131" s="8"/>
      <c r="LL131" s="8"/>
      <c r="LM131" s="8"/>
      <c r="LN131" s="8"/>
      <c r="LO131" s="8"/>
      <c r="LP131" s="8"/>
      <c r="LQ131" s="8"/>
      <c r="LR131" s="8"/>
      <c r="LS131" s="8"/>
      <c r="LT131" s="8"/>
      <c r="LU131" s="8"/>
      <c r="LV131" s="8"/>
      <c r="LW131" s="8"/>
      <c r="LX131" s="8"/>
      <c r="LY131" s="8"/>
      <c r="LZ131" s="8"/>
      <c r="MA131" s="8"/>
      <c r="MB131" s="8"/>
      <c r="MC131" s="8"/>
      <c r="MD131" s="8"/>
      <c r="ME131" s="8"/>
      <c r="MF131" s="8"/>
      <c r="MG131" s="8"/>
      <c r="MH131" s="8"/>
      <c r="MI131" s="8"/>
      <c r="MJ131" s="8"/>
      <c r="MK131" s="8"/>
      <c r="ML131" s="8"/>
      <c r="MM131" s="8"/>
      <c r="MN131" s="8"/>
      <c r="MO131" s="8"/>
      <c r="MP131" s="8"/>
      <c r="MQ131" s="8"/>
      <c r="MR131" s="8"/>
      <c r="MS131" s="8"/>
      <c r="MT131" s="8"/>
      <c r="MU131" s="8"/>
      <c r="MV131" s="8"/>
      <c r="MW131" s="8"/>
      <c r="MX131" s="8"/>
      <c r="MY131" s="8"/>
      <c r="MZ131" s="8"/>
      <c r="NA131" s="8"/>
      <c r="NB131" s="8"/>
      <c r="NC131" s="8"/>
      <c r="ND131" s="8"/>
      <c r="NE131" s="8"/>
      <c r="NF131" s="8"/>
      <c r="NG131" s="8"/>
      <c r="NH131" s="8"/>
      <c r="NI131" s="8"/>
      <c r="NJ131" s="8"/>
      <c r="NK131" s="8"/>
      <c r="NL131" s="8"/>
      <c r="NM131" s="8"/>
      <c r="NN131" s="8"/>
      <c r="NO131" s="8"/>
      <c r="NP131" s="8"/>
      <c r="NQ131" s="8"/>
      <c r="NR131" s="8"/>
      <c r="NS131" s="8"/>
      <c r="NT131" s="8"/>
      <c r="NU131" s="8"/>
      <c r="NV131" s="8"/>
      <c r="NW131" s="8"/>
      <c r="NX131" s="8"/>
      <c r="NY131" s="8"/>
      <c r="NZ131" s="8"/>
      <c r="OA131" s="8"/>
      <c r="OB131" s="8"/>
      <c r="OC131" s="8"/>
      <c r="OD131" s="8"/>
      <c r="OE131" s="8"/>
      <c r="OF131" s="8"/>
      <c r="OG131" s="8"/>
      <c r="OH131" s="8"/>
      <c r="OI131" s="8"/>
      <c r="OJ131" s="8"/>
      <c r="OK131" s="8"/>
      <c r="OL131" s="8"/>
      <c r="OM131" s="8"/>
      <c r="ON131" s="8"/>
    </row>
    <row r="132" spans="1:404" s="9" customFormat="1" x14ac:dyDescent="0.15">
      <c r="A132" s="38">
        <v>510</v>
      </c>
      <c r="B132" s="11" t="s">
        <v>97</v>
      </c>
      <c r="C132" s="39">
        <v>2500</v>
      </c>
      <c r="D132" s="40">
        <v>12.65</v>
      </c>
      <c r="E132" s="123">
        <v>1</v>
      </c>
      <c r="F132" s="95">
        <f t="shared" si="9"/>
        <v>12.65</v>
      </c>
      <c r="G132" s="43" t="s">
        <v>523</v>
      </c>
      <c r="H132" s="44"/>
      <c r="I132" s="142" t="s">
        <v>524</v>
      </c>
      <c r="J132" s="46" t="s">
        <v>6</v>
      </c>
      <c r="K132" s="86">
        <v>52</v>
      </c>
      <c r="L132" s="219">
        <f t="shared" si="8"/>
        <v>657.80000000000007</v>
      </c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  <c r="IW132" s="8"/>
      <c r="IX132" s="8"/>
      <c r="IY132" s="8"/>
      <c r="IZ132" s="8"/>
      <c r="JA132" s="8"/>
      <c r="JB132" s="8"/>
      <c r="JC132" s="8"/>
      <c r="JD132" s="8"/>
      <c r="JE132" s="8"/>
      <c r="JF132" s="8"/>
      <c r="JG132" s="8"/>
      <c r="JH132" s="8"/>
      <c r="JI132" s="8"/>
      <c r="JJ132" s="8"/>
      <c r="JK132" s="8"/>
      <c r="JL132" s="8"/>
      <c r="JM132" s="8"/>
      <c r="JN132" s="8"/>
      <c r="JO132" s="8"/>
      <c r="JP132" s="8"/>
      <c r="JQ132" s="8"/>
      <c r="JR132" s="8"/>
      <c r="JS132" s="8"/>
      <c r="JT132" s="8"/>
      <c r="JU132" s="8"/>
      <c r="JV132" s="8"/>
      <c r="JW132" s="8"/>
      <c r="JX132" s="8"/>
      <c r="JY132" s="8"/>
      <c r="JZ132" s="8"/>
      <c r="KA132" s="8"/>
      <c r="KB132" s="8"/>
      <c r="KC132" s="8"/>
      <c r="KD132" s="8"/>
      <c r="KE132" s="8"/>
      <c r="KF132" s="8"/>
      <c r="KG132" s="8"/>
      <c r="KH132" s="8"/>
      <c r="KI132" s="8"/>
      <c r="KJ132" s="8"/>
      <c r="KK132" s="8"/>
      <c r="KL132" s="8"/>
      <c r="KM132" s="8"/>
      <c r="KN132" s="8"/>
      <c r="KO132" s="8"/>
      <c r="KP132" s="8"/>
      <c r="KQ132" s="8"/>
      <c r="KR132" s="8"/>
      <c r="KS132" s="8"/>
      <c r="KT132" s="8"/>
      <c r="KU132" s="8"/>
      <c r="KV132" s="8"/>
      <c r="KW132" s="8"/>
      <c r="KX132" s="8"/>
      <c r="KY132" s="8"/>
      <c r="KZ132" s="8"/>
      <c r="LA132" s="8"/>
      <c r="LB132" s="8"/>
      <c r="LC132" s="8"/>
      <c r="LD132" s="8"/>
      <c r="LE132" s="8"/>
      <c r="LF132" s="8"/>
      <c r="LG132" s="8"/>
      <c r="LH132" s="8"/>
      <c r="LI132" s="8"/>
      <c r="LJ132" s="8"/>
      <c r="LK132" s="8"/>
      <c r="LL132" s="8"/>
      <c r="LM132" s="8"/>
      <c r="LN132" s="8"/>
      <c r="LO132" s="8"/>
      <c r="LP132" s="8"/>
      <c r="LQ132" s="8"/>
      <c r="LR132" s="8"/>
      <c r="LS132" s="8"/>
      <c r="LT132" s="8"/>
      <c r="LU132" s="8"/>
      <c r="LV132" s="8"/>
      <c r="LW132" s="8"/>
      <c r="LX132" s="8"/>
      <c r="LY132" s="8"/>
      <c r="LZ132" s="8"/>
      <c r="MA132" s="8"/>
      <c r="MB132" s="8"/>
      <c r="MC132" s="8"/>
      <c r="MD132" s="8"/>
      <c r="ME132" s="8"/>
      <c r="MF132" s="8"/>
      <c r="MG132" s="8"/>
      <c r="MH132" s="8"/>
      <c r="MI132" s="8"/>
      <c r="MJ132" s="8"/>
      <c r="MK132" s="8"/>
      <c r="ML132" s="8"/>
      <c r="MM132" s="8"/>
      <c r="MN132" s="8"/>
      <c r="MO132" s="8"/>
      <c r="MP132" s="8"/>
      <c r="MQ132" s="8"/>
      <c r="MR132" s="8"/>
      <c r="MS132" s="8"/>
      <c r="MT132" s="8"/>
      <c r="MU132" s="8"/>
      <c r="MV132" s="8"/>
      <c r="MW132" s="8"/>
      <c r="MX132" s="8"/>
      <c r="MY132" s="8"/>
      <c r="MZ132" s="8"/>
      <c r="NA132" s="8"/>
      <c r="NB132" s="8"/>
      <c r="NC132" s="8"/>
      <c r="ND132" s="8"/>
      <c r="NE132" s="8"/>
      <c r="NF132" s="8"/>
      <c r="NG132" s="8"/>
      <c r="NH132" s="8"/>
      <c r="NI132" s="8"/>
      <c r="NJ132" s="8"/>
      <c r="NK132" s="8"/>
      <c r="NL132" s="8"/>
      <c r="NM132" s="8"/>
      <c r="NN132" s="8"/>
      <c r="NO132" s="8"/>
      <c r="NP132" s="8"/>
      <c r="NQ132" s="8"/>
      <c r="NR132" s="8"/>
      <c r="NS132" s="8"/>
      <c r="NT132" s="8"/>
      <c r="NU132" s="8"/>
      <c r="NV132" s="8"/>
      <c r="NW132" s="8"/>
      <c r="NX132" s="8"/>
      <c r="NY132" s="8"/>
      <c r="NZ132" s="8"/>
      <c r="OA132" s="8"/>
      <c r="OB132" s="8"/>
      <c r="OC132" s="8"/>
      <c r="OD132" s="8"/>
      <c r="OE132" s="8"/>
      <c r="OF132" s="8"/>
      <c r="OG132" s="8"/>
      <c r="OH132" s="8"/>
      <c r="OI132" s="8"/>
      <c r="OJ132" s="8"/>
      <c r="OK132" s="8"/>
      <c r="OL132" s="8"/>
      <c r="OM132" s="8"/>
      <c r="ON132" s="8"/>
    </row>
    <row r="133" spans="1:404" s="9" customFormat="1" x14ac:dyDescent="0.15">
      <c r="A133" s="38">
        <v>511</v>
      </c>
      <c r="B133" s="11" t="s">
        <v>617</v>
      </c>
      <c r="C133" s="39">
        <v>2500</v>
      </c>
      <c r="D133" s="40">
        <v>6.57</v>
      </c>
      <c r="E133" s="123">
        <v>1</v>
      </c>
      <c r="F133" s="95">
        <f t="shared" si="9"/>
        <v>6.57</v>
      </c>
      <c r="G133" s="43" t="s">
        <v>523</v>
      </c>
      <c r="H133" s="44"/>
      <c r="I133" s="142" t="s">
        <v>524</v>
      </c>
      <c r="J133" s="46" t="s">
        <v>6</v>
      </c>
      <c r="K133" s="86">
        <v>52</v>
      </c>
      <c r="L133" s="219">
        <f t="shared" si="8"/>
        <v>341.64</v>
      </c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  <c r="IW133" s="8"/>
      <c r="IX133" s="8"/>
      <c r="IY133" s="8"/>
      <c r="IZ133" s="8"/>
      <c r="JA133" s="8"/>
      <c r="JB133" s="8"/>
      <c r="JC133" s="8"/>
      <c r="JD133" s="8"/>
      <c r="JE133" s="8"/>
      <c r="JF133" s="8"/>
      <c r="JG133" s="8"/>
      <c r="JH133" s="8"/>
      <c r="JI133" s="8"/>
      <c r="JJ133" s="8"/>
      <c r="JK133" s="8"/>
      <c r="JL133" s="8"/>
      <c r="JM133" s="8"/>
      <c r="JN133" s="8"/>
      <c r="JO133" s="8"/>
      <c r="JP133" s="8"/>
      <c r="JQ133" s="8"/>
      <c r="JR133" s="8"/>
      <c r="JS133" s="8"/>
      <c r="JT133" s="8"/>
      <c r="JU133" s="8"/>
      <c r="JV133" s="8"/>
      <c r="JW133" s="8"/>
      <c r="JX133" s="8"/>
      <c r="JY133" s="8"/>
      <c r="JZ133" s="8"/>
      <c r="KA133" s="8"/>
      <c r="KB133" s="8"/>
      <c r="KC133" s="8"/>
      <c r="KD133" s="8"/>
      <c r="KE133" s="8"/>
      <c r="KF133" s="8"/>
      <c r="KG133" s="8"/>
      <c r="KH133" s="8"/>
      <c r="KI133" s="8"/>
      <c r="KJ133" s="8"/>
      <c r="KK133" s="8"/>
      <c r="KL133" s="8"/>
      <c r="KM133" s="8"/>
      <c r="KN133" s="8"/>
      <c r="KO133" s="8"/>
      <c r="KP133" s="8"/>
      <c r="KQ133" s="8"/>
      <c r="KR133" s="8"/>
      <c r="KS133" s="8"/>
      <c r="KT133" s="8"/>
      <c r="KU133" s="8"/>
      <c r="KV133" s="8"/>
      <c r="KW133" s="8"/>
      <c r="KX133" s="8"/>
      <c r="KY133" s="8"/>
      <c r="KZ133" s="8"/>
      <c r="LA133" s="8"/>
      <c r="LB133" s="8"/>
      <c r="LC133" s="8"/>
      <c r="LD133" s="8"/>
      <c r="LE133" s="8"/>
      <c r="LF133" s="8"/>
      <c r="LG133" s="8"/>
      <c r="LH133" s="8"/>
      <c r="LI133" s="8"/>
      <c r="LJ133" s="8"/>
      <c r="LK133" s="8"/>
      <c r="LL133" s="8"/>
      <c r="LM133" s="8"/>
      <c r="LN133" s="8"/>
      <c r="LO133" s="8"/>
      <c r="LP133" s="8"/>
      <c r="LQ133" s="8"/>
      <c r="LR133" s="8"/>
      <c r="LS133" s="8"/>
      <c r="LT133" s="8"/>
      <c r="LU133" s="8"/>
      <c r="LV133" s="8"/>
      <c r="LW133" s="8"/>
      <c r="LX133" s="8"/>
      <c r="LY133" s="8"/>
      <c r="LZ133" s="8"/>
      <c r="MA133" s="8"/>
      <c r="MB133" s="8"/>
      <c r="MC133" s="8"/>
      <c r="MD133" s="8"/>
      <c r="ME133" s="8"/>
      <c r="MF133" s="8"/>
      <c r="MG133" s="8"/>
      <c r="MH133" s="8"/>
      <c r="MI133" s="8"/>
      <c r="MJ133" s="8"/>
      <c r="MK133" s="8"/>
      <c r="ML133" s="8"/>
      <c r="MM133" s="8"/>
      <c r="MN133" s="8"/>
      <c r="MO133" s="8"/>
      <c r="MP133" s="8"/>
      <c r="MQ133" s="8"/>
      <c r="MR133" s="8"/>
      <c r="MS133" s="8"/>
      <c r="MT133" s="8"/>
      <c r="MU133" s="8"/>
      <c r="MV133" s="8"/>
      <c r="MW133" s="8"/>
      <c r="MX133" s="8"/>
      <c r="MY133" s="8"/>
      <c r="MZ133" s="8"/>
      <c r="NA133" s="8"/>
      <c r="NB133" s="8"/>
      <c r="NC133" s="8"/>
      <c r="ND133" s="8"/>
      <c r="NE133" s="8"/>
      <c r="NF133" s="8"/>
      <c r="NG133" s="8"/>
      <c r="NH133" s="8"/>
      <c r="NI133" s="8"/>
      <c r="NJ133" s="8"/>
      <c r="NK133" s="8"/>
      <c r="NL133" s="8"/>
      <c r="NM133" s="8"/>
      <c r="NN133" s="8"/>
      <c r="NO133" s="8"/>
      <c r="NP133" s="8"/>
      <c r="NQ133" s="8"/>
      <c r="NR133" s="8"/>
      <c r="NS133" s="8"/>
      <c r="NT133" s="8"/>
      <c r="NU133" s="8"/>
      <c r="NV133" s="8"/>
      <c r="NW133" s="8"/>
      <c r="NX133" s="8"/>
      <c r="NY133" s="8"/>
      <c r="NZ133" s="8"/>
      <c r="OA133" s="8"/>
      <c r="OB133" s="8"/>
      <c r="OC133" s="8"/>
      <c r="OD133" s="8"/>
      <c r="OE133" s="8"/>
      <c r="OF133" s="8"/>
      <c r="OG133" s="8"/>
      <c r="OH133" s="8"/>
      <c r="OI133" s="8"/>
      <c r="OJ133" s="8"/>
      <c r="OK133" s="8"/>
      <c r="OL133" s="8"/>
      <c r="OM133" s="8"/>
      <c r="ON133" s="8"/>
    </row>
    <row r="134" spans="1:404" s="9" customFormat="1" x14ac:dyDescent="0.15">
      <c r="A134" s="38">
        <v>512</v>
      </c>
      <c r="B134" s="11" t="s">
        <v>618</v>
      </c>
      <c r="C134" s="39">
        <v>2500</v>
      </c>
      <c r="D134" s="40">
        <v>26.42</v>
      </c>
      <c r="E134" s="123">
        <v>1</v>
      </c>
      <c r="F134" s="95">
        <f t="shared" si="9"/>
        <v>26.42</v>
      </c>
      <c r="G134" s="43" t="s">
        <v>523</v>
      </c>
      <c r="H134" s="44"/>
      <c r="I134" s="142" t="s">
        <v>524</v>
      </c>
      <c r="J134" s="46" t="s">
        <v>6</v>
      </c>
      <c r="K134" s="86">
        <v>52</v>
      </c>
      <c r="L134" s="219">
        <f t="shared" si="8"/>
        <v>1373.8400000000001</v>
      </c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  <c r="IU134" s="8"/>
      <c r="IV134" s="8"/>
      <c r="IW134" s="8"/>
      <c r="IX134" s="8"/>
      <c r="IY134" s="8"/>
      <c r="IZ134" s="8"/>
      <c r="JA134" s="8"/>
      <c r="JB134" s="8"/>
      <c r="JC134" s="8"/>
      <c r="JD134" s="8"/>
      <c r="JE134" s="8"/>
      <c r="JF134" s="8"/>
      <c r="JG134" s="8"/>
      <c r="JH134" s="8"/>
      <c r="JI134" s="8"/>
      <c r="JJ134" s="8"/>
      <c r="JK134" s="8"/>
      <c r="JL134" s="8"/>
      <c r="JM134" s="8"/>
      <c r="JN134" s="8"/>
      <c r="JO134" s="8"/>
      <c r="JP134" s="8"/>
      <c r="JQ134" s="8"/>
      <c r="JR134" s="8"/>
      <c r="JS134" s="8"/>
      <c r="JT134" s="8"/>
      <c r="JU134" s="8"/>
      <c r="JV134" s="8"/>
      <c r="JW134" s="8"/>
      <c r="JX134" s="8"/>
      <c r="JY134" s="8"/>
      <c r="JZ134" s="8"/>
      <c r="KA134" s="8"/>
      <c r="KB134" s="8"/>
      <c r="KC134" s="8"/>
      <c r="KD134" s="8"/>
      <c r="KE134" s="8"/>
      <c r="KF134" s="8"/>
      <c r="KG134" s="8"/>
      <c r="KH134" s="8"/>
      <c r="KI134" s="8"/>
      <c r="KJ134" s="8"/>
      <c r="KK134" s="8"/>
      <c r="KL134" s="8"/>
      <c r="KM134" s="8"/>
      <c r="KN134" s="8"/>
      <c r="KO134" s="8"/>
      <c r="KP134" s="8"/>
      <c r="KQ134" s="8"/>
      <c r="KR134" s="8"/>
      <c r="KS134" s="8"/>
      <c r="KT134" s="8"/>
      <c r="KU134" s="8"/>
      <c r="KV134" s="8"/>
      <c r="KW134" s="8"/>
      <c r="KX134" s="8"/>
      <c r="KY134" s="8"/>
      <c r="KZ134" s="8"/>
      <c r="LA134" s="8"/>
      <c r="LB134" s="8"/>
      <c r="LC134" s="8"/>
      <c r="LD134" s="8"/>
      <c r="LE134" s="8"/>
      <c r="LF134" s="8"/>
      <c r="LG134" s="8"/>
      <c r="LH134" s="8"/>
      <c r="LI134" s="8"/>
      <c r="LJ134" s="8"/>
      <c r="LK134" s="8"/>
      <c r="LL134" s="8"/>
      <c r="LM134" s="8"/>
      <c r="LN134" s="8"/>
      <c r="LO134" s="8"/>
      <c r="LP134" s="8"/>
      <c r="LQ134" s="8"/>
      <c r="LR134" s="8"/>
      <c r="LS134" s="8"/>
      <c r="LT134" s="8"/>
      <c r="LU134" s="8"/>
      <c r="LV134" s="8"/>
      <c r="LW134" s="8"/>
      <c r="LX134" s="8"/>
      <c r="LY134" s="8"/>
      <c r="LZ134" s="8"/>
      <c r="MA134" s="8"/>
      <c r="MB134" s="8"/>
      <c r="MC134" s="8"/>
      <c r="MD134" s="8"/>
      <c r="ME134" s="8"/>
      <c r="MF134" s="8"/>
      <c r="MG134" s="8"/>
      <c r="MH134" s="8"/>
      <c r="MI134" s="8"/>
      <c r="MJ134" s="8"/>
      <c r="MK134" s="8"/>
      <c r="ML134" s="8"/>
      <c r="MM134" s="8"/>
      <c r="MN134" s="8"/>
      <c r="MO134" s="8"/>
      <c r="MP134" s="8"/>
      <c r="MQ134" s="8"/>
      <c r="MR134" s="8"/>
      <c r="MS134" s="8"/>
      <c r="MT134" s="8"/>
      <c r="MU134" s="8"/>
      <c r="MV134" s="8"/>
      <c r="MW134" s="8"/>
      <c r="MX134" s="8"/>
      <c r="MY134" s="8"/>
      <c r="MZ134" s="8"/>
      <c r="NA134" s="8"/>
      <c r="NB134" s="8"/>
      <c r="NC134" s="8"/>
      <c r="ND134" s="8"/>
      <c r="NE134" s="8"/>
      <c r="NF134" s="8"/>
      <c r="NG134" s="8"/>
      <c r="NH134" s="8"/>
      <c r="NI134" s="8"/>
      <c r="NJ134" s="8"/>
      <c r="NK134" s="8"/>
      <c r="NL134" s="8"/>
      <c r="NM134" s="8"/>
      <c r="NN134" s="8"/>
      <c r="NO134" s="8"/>
      <c r="NP134" s="8"/>
      <c r="NQ134" s="8"/>
      <c r="NR134" s="8"/>
      <c r="NS134" s="8"/>
      <c r="NT134" s="8"/>
      <c r="NU134" s="8"/>
      <c r="NV134" s="8"/>
      <c r="NW134" s="8"/>
      <c r="NX134" s="8"/>
      <c r="NY134" s="8"/>
      <c r="NZ134" s="8"/>
      <c r="OA134" s="8"/>
      <c r="OB134" s="8"/>
      <c r="OC134" s="8"/>
      <c r="OD134" s="8"/>
      <c r="OE134" s="8"/>
      <c r="OF134" s="8"/>
      <c r="OG134" s="8"/>
      <c r="OH134" s="8"/>
      <c r="OI134" s="8"/>
      <c r="OJ134" s="8"/>
      <c r="OK134" s="8"/>
      <c r="OL134" s="8"/>
      <c r="OM134" s="8"/>
      <c r="ON134" s="8"/>
    </row>
    <row r="135" spans="1:404" s="9" customFormat="1" x14ac:dyDescent="0.15">
      <c r="A135" s="38">
        <v>513</v>
      </c>
      <c r="B135" s="11" t="s">
        <v>242</v>
      </c>
      <c r="C135" s="39">
        <v>2500</v>
      </c>
      <c r="D135" s="40">
        <v>7.83</v>
      </c>
      <c r="E135" s="123">
        <v>1</v>
      </c>
      <c r="F135" s="95">
        <f t="shared" si="9"/>
        <v>7.83</v>
      </c>
      <c r="G135" s="43" t="s">
        <v>523</v>
      </c>
      <c r="H135" s="44"/>
      <c r="I135" s="142" t="s">
        <v>524</v>
      </c>
      <c r="J135" s="46" t="s">
        <v>6</v>
      </c>
      <c r="K135" s="86">
        <v>52</v>
      </c>
      <c r="L135" s="219">
        <f t="shared" si="8"/>
        <v>407.16</v>
      </c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  <c r="IV135" s="8"/>
      <c r="IW135" s="8"/>
      <c r="IX135" s="8"/>
      <c r="IY135" s="8"/>
      <c r="IZ135" s="8"/>
      <c r="JA135" s="8"/>
      <c r="JB135" s="8"/>
      <c r="JC135" s="8"/>
      <c r="JD135" s="8"/>
      <c r="JE135" s="8"/>
      <c r="JF135" s="8"/>
      <c r="JG135" s="8"/>
      <c r="JH135" s="8"/>
      <c r="JI135" s="8"/>
      <c r="JJ135" s="8"/>
      <c r="JK135" s="8"/>
      <c r="JL135" s="8"/>
      <c r="JM135" s="8"/>
      <c r="JN135" s="8"/>
      <c r="JO135" s="8"/>
      <c r="JP135" s="8"/>
      <c r="JQ135" s="8"/>
      <c r="JR135" s="8"/>
      <c r="JS135" s="8"/>
      <c r="JT135" s="8"/>
      <c r="JU135" s="8"/>
      <c r="JV135" s="8"/>
      <c r="JW135" s="8"/>
      <c r="JX135" s="8"/>
      <c r="JY135" s="8"/>
      <c r="JZ135" s="8"/>
      <c r="KA135" s="8"/>
      <c r="KB135" s="8"/>
      <c r="KC135" s="8"/>
      <c r="KD135" s="8"/>
      <c r="KE135" s="8"/>
      <c r="KF135" s="8"/>
      <c r="KG135" s="8"/>
      <c r="KH135" s="8"/>
      <c r="KI135" s="8"/>
      <c r="KJ135" s="8"/>
      <c r="KK135" s="8"/>
      <c r="KL135" s="8"/>
      <c r="KM135" s="8"/>
      <c r="KN135" s="8"/>
      <c r="KO135" s="8"/>
      <c r="KP135" s="8"/>
      <c r="KQ135" s="8"/>
      <c r="KR135" s="8"/>
      <c r="KS135" s="8"/>
      <c r="KT135" s="8"/>
      <c r="KU135" s="8"/>
      <c r="KV135" s="8"/>
      <c r="KW135" s="8"/>
      <c r="KX135" s="8"/>
      <c r="KY135" s="8"/>
      <c r="KZ135" s="8"/>
      <c r="LA135" s="8"/>
      <c r="LB135" s="8"/>
      <c r="LC135" s="8"/>
      <c r="LD135" s="8"/>
      <c r="LE135" s="8"/>
      <c r="LF135" s="8"/>
      <c r="LG135" s="8"/>
      <c r="LH135" s="8"/>
      <c r="LI135" s="8"/>
      <c r="LJ135" s="8"/>
      <c r="LK135" s="8"/>
      <c r="LL135" s="8"/>
      <c r="LM135" s="8"/>
      <c r="LN135" s="8"/>
      <c r="LO135" s="8"/>
      <c r="LP135" s="8"/>
      <c r="LQ135" s="8"/>
      <c r="LR135" s="8"/>
      <c r="LS135" s="8"/>
      <c r="LT135" s="8"/>
      <c r="LU135" s="8"/>
      <c r="LV135" s="8"/>
      <c r="LW135" s="8"/>
      <c r="LX135" s="8"/>
      <c r="LY135" s="8"/>
      <c r="LZ135" s="8"/>
      <c r="MA135" s="8"/>
      <c r="MB135" s="8"/>
      <c r="MC135" s="8"/>
      <c r="MD135" s="8"/>
      <c r="ME135" s="8"/>
      <c r="MF135" s="8"/>
      <c r="MG135" s="8"/>
      <c r="MH135" s="8"/>
      <c r="MI135" s="8"/>
      <c r="MJ135" s="8"/>
      <c r="MK135" s="8"/>
      <c r="ML135" s="8"/>
      <c r="MM135" s="8"/>
      <c r="MN135" s="8"/>
      <c r="MO135" s="8"/>
      <c r="MP135" s="8"/>
      <c r="MQ135" s="8"/>
      <c r="MR135" s="8"/>
      <c r="MS135" s="8"/>
      <c r="MT135" s="8"/>
      <c r="MU135" s="8"/>
      <c r="MV135" s="8"/>
      <c r="MW135" s="8"/>
      <c r="MX135" s="8"/>
      <c r="MY135" s="8"/>
      <c r="MZ135" s="8"/>
      <c r="NA135" s="8"/>
      <c r="NB135" s="8"/>
      <c r="NC135" s="8"/>
      <c r="ND135" s="8"/>
      <c r="NE135" s="8"/>
      <c r="NF135" s="8"/>
      <c r="NG135" s="8"/>
      <c r="NH135" s="8"/>
      <c r="NI135" s="8"/>
      <c r="NJ135" s="8"/>
      <c r="NK135" s="8"/>
      <c r="NL135" s="8"/>
      <c r="NM135" s="8"/>
      <c r="NN135" s="8"/>
      <c r="NO135" s="8"/>
      <c r="NP135" s="8"/>
      <c r="NQ135" s="8"/>
      <c r="NR135" s="8"/>
      <c r="NS135" s="8"/>
      <c r="NT135" s="8"/>
      <c r="NU135" s="8"/>
      <c r="NV135" s="8"/>
      <c r="NW135" s="8"/>
      <c r="NX135" s="8"/>
      <c r="NY135" s="8"/>
      <c r="NZ135" s="8"/>
      <c r="OA135" s="8"/>
      <c r="OB135" s="8"/>
      <c r="OC135" s="8"/>
      <c r="OD135" s="8"/>
      <c r="OE135" s="8"/>
      <c r="OF135" s="8"/>
      <c r="OG135" s="8"/>
      <c r="OH135" s="8"/>
      <c r="OI135" s="8"/>
      <c r="OJ135" s="8"/>
      <c r="OK135" s="8"/>
      <c r="OL135" s="8"/>
      <c r="OM135" s="8"/>
      <c r="ON135" s="8"/>
    </row>
    <row r="136" spans="1:404" s="9" customFormat="1" hidden="1" x14ac:dyDescent="0.15">
      <c r="A136" s="38">
        <v>514</v>
      </c>
      <c r="B136" s="11" t="s">
        <v>619</v>
      </c>
      <c r="C136" s="39">
        <v>2500</v>
      </c>
      <c r="D136" s="40">
        <v>7.23</v>
      </c>
      <c r="E136" s="123"/>
      <c r="F136" s="95"/>
      <c r="G136" s="43"/>
      <c r="H136" s="44"/>
      <c r="I136" s="142"/>
      <c r="J136" s="46"/>
      <c r="K136" s="86"/>
      <c r="L136" s="219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  <c r="IU136" s="8"/>
      <c r="IV136" s="8"/>
      <c r="IW136" s="8"/>
      <c r="IX136" s="8"/>
      <c r="IY136" s="8"/>
      <c r="IZ136" s="8"/>
      <c r="JA136" s="8"/>
      <c r="JB136" s="8"/>
      <c r="JC136" s="8"/>
      <c r="JD136" s="8"/>
      <c r="JE136" s="8"/>
      <c r="JF136" s="8"/>
      <c r="JG136" s="8"/>
      <c r="JH136" s="8"/>
      <c r="JI136" s="8"/>
      <c r="JJ136" s="8"/>
      <c r="JK136" s="8"/>
      <c r="JL136" s="8"/>
      <c r="JM136" s="8"/>
      <c r="JN136" s="8"/>
      <c r="JO136" s="8"/>
      <c r="JP136" s="8"/>
      <c r="JQ136" s="8"/>
      <c r="JR136" s="8"/>
      <c r="JS136" s="8"/>
      <c r="JT136" s="8"/>
      <c r="JU136" s="8"/>
      <c r="JV136" s="8"/>
      <c r="JW136" s="8"/>
      <c r="JX136" s="8"/>
      <c r="JY136" s="8"/>
      <c r="JZ136" s="8"/>
      <c r="KA136" s="8"/>
      <c r="KB136" s="8"/>
      <c r="KC136" s="8"/>
      <c r="KD136" s="8"/>
      <c r="KE136" s="8"/>
      <c r="KF136" s="8"/>
      <c r="KG136" s="8"/>
      <c r="KH136" s="8"/>
      <c r="KI136" s="8"/>
      <c r="KJ136" s="8"/>
      <c r="KK136" s="8"/>
      <c r="KL136" s="8"/>
      <c r="KM136" s="8"/>
      <c r="KN136" s="8"/>
      <c r="KO136" s="8"/>
      <c r="KP136" s="8"/>
      <c r="KQ136" s="8"/>
      <c r="KR136" s="8"/>
      <c r="KS136" s="8"/>
      <c r="KT136" s="8"/>
      <c r="KU136" s="8"/>
      <c r="KV136" s="8"/>
      <c r="KW136" s="8"/>
      <c r="KX136" s="8"/>
      <c r="KY136" s="8"/>
      <c r="KZ136" s="8"/>
      <c r="LA136" s="8"/>
      <c r="LB136" s="8"/>
      <c r="LC136" s="8"/>
      <c r="LD136" s="8"/>
      <c r="LE136" s="8"/>
      <c r="LF136" s="8"/>
      <c r="LG136" s="8"/>
      <c r="LH136" s="8"/>
      <c r="LI136" s="8"/>
      <c r="LJ136" s="8"/>
      <c r="LK136" s="8"/>
      <c r="LL136" s="8"/>
      <c r="LM136" s="8"/>
      <c r="LN136" s="8"/>
      <c r="LO136" s="8"/>
      <c r="LP136" s="8"/>
      <c r="LQ136" s="8"/>
      <c r="LR136" s="8"/>
      <c r="LS136" s="8"/>
      <c r="LT136" s="8"/>
      <c r="LU136" s="8"/>
      <c r="LV136" s="8"/>
      <c r="LW136" s="8"/>
      <c r="LX136" s="8"/>
      <c r="LY136" s="8"/>
      <c r="LZ136" s="8"/>
      <c r="MA136" s="8"/>
      <c r="MB136" s="8"/>
      <c r="MC136" s="8"/>
      <c r="MD136" s="8"/>
      <c r="ME136" s="8"/>
      <c r="MF136" s="8"/>
      <c r="MG136" s="8"/>
      <c r="MH136" s="8"/>
      <c r="MI136" s="8"/>
      <c r="MJ136" s="8"/>
      <c r="MK136" s="8"/>
      <c r="ML136" s="8"/>
      <c r="MM136" s="8"/>
      <c r="MN136" s="8"/>
      <c r="MO136" s="8"/>
      <c r="MP136" s="8"/>
      <c r="MQ136" s="8"/>
      <c r="MR136" s="8"/>
      <c r="MS136" s="8"/>
      <c r="MT136" s="8"/>
      <c r="MU136" s="8"/>
      <c r="MV136" s="8"/>
      <c r="MW136" s="8"/>
      <c r="MX136" s="8"/>
      <c r="MY136" s="8"/>
      <c r="MZ136" s="8"/>
      <c r="NA136" s="8"/>
      <c r="NB136" s="8"/>
      <c r="NC136" s="8"/>
      <c r="ND136" s="8"/>
      <c r="NE136" s="8"/>
      <c r="NF136" s="8"/>
      <c r="NG136" s="8"/>
      <c r="NH136" s="8"/>
      <c r="NI136" s="8"/>
      <c r="NJ136" s="8"/>
      <c r="NK136" s="8"/>
      <c r="NL136" s="8"/>
      <c r="NM136" s="8"/>
      <c r="NN136" s="8"/>
      <c r="NO136" s="8"/>
      <c r="NP136" s="8"/>
      <c r="NQ136" s="8"/>
      <c r="NR136" s="8"/>
      <c r="NS136" s="8"/>
      <c r="NT136" s="8"/>
      <c r="NU136" s="8"/>
      <c r="NV136" s="8"/>
      <c r="NW136" s="8"/>
      <c r="NX136" s="8"/>
      <c r="NY136" s="8"/>
      <c r="NZ136" s="8"/>
      <c r="OA136" s="8"/>
      <c r="OB136" s="8"/>
      <c r="OC136" s="8"/>
      <c r="OD136" s="8"/>
      <c r="OE136" s="8"/>
      <c r="OF136" s="8"/>
      <c r="OG136" s="8"/>
      <c r="OH136" s="8"/>
      <c r="OI136" s="8"/>
      <c r="OJ136" s="8"/>
      <c r="OK136" s="8"/>
      <c r="OL136" s="8"/>
      <c r="OM136" s="8"/>
      <c r="ON136" s="8"/>
    </row>
    <row r="137" spans="1:404" s="9" customFormat="1" x14ac:dyDescent="0.15">
      <c r="A137" s="38">
        <v>515</v>
      </c>
      <c r="B137" s="11" t="s">
        <v>620</v>
      </c>
      <c r="C137" s="39">
        <v>2500</v>
      </c>
      <c r="D137" s="40">
        <v>18.850000000000001</v>
      </c>
      <c r="E137" s="123">
        <v>1</v>
      </c>
      <c r="F137" s="95">
        <f t="shared" si="9"/>
        <v>18.850000000000001</v>
      </c>
      <c r="G137" s="43" t="s">
        <v>523</v>
      </c>
      <c r="H137" s="44"/>
      <c r="I137" s="142" t="s">
        <v>524</v>
      </c>
      <c r="J137" s="46" t="s">
        <v>6</v>
      </c>
      <c r="K137" s="86">
        <v>52</v>
      </c>
      <c r="L137" s="219">
        <f>F137*K137</f>
        <v>980.2</v>
      </c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  <c r="IW137" s="8"/>
      <c r="IX137" s="8"/>
      <c r="IY137" s="8"/>
      <c r="IZ137" s="8"/>
      <c r="JA137" s="8"/>
      <c r="JB137" s="8"/>
      <c r="JC137" s="8"/>
      <c r="JD137" s="8"/>
      <c r="JE137" s="8"/>
      <c r="JF137" s="8"/>
      <c r="JG137" s="8"/>
      <c r="JH137" s="8"/>
      <c r="JI137" s="8"/>
      <c r="JJ137" s="8"/>
      <c r="JK137" s="8"/>
      <c r="JL137" s="8"/>
      <c r="JM137" s="8"/>
      <c r="JN137" s="8"/>
      <c r="JO137" s="8"/>
      <c r="JP137" s="8"/>
      <c r="JQ137" s="8"/>
      <c r="JR137" s="8"/>
      <c r="JS137" s="8"/>
      <c r="JT137" s="8"/>
      <c r="JU137" s="8"/>
      <c r="JV137" s="8"/>
      <c r="JW137" s="8"/>
      <c r="JX137" s="8"/>
      <c r="JY137" s="8"/>
      <c r="JZ137" s="8"/>
      <c r="KA137" s="8"/>
      <c r="KB137" s="8"/>
      <c r="KC137" s="8"/>
      <c r="KD137" s="8"/>
      <c r="KE137" s="8"/>
      <c r="KF137" s="8"/>
      <c r="KG137" s="8"/>
      <c r="KH137" s="8"/>
      <c r="KI137" s="8"/>
      <c r="KJ137" s="8"/>
      <c r="KK137" s="8"/>
      <c r="KL137" s="8"/>
      <c r="KM137" s="8"/>
      <c r="KN137" s="8"/>
      <c r="KO137" s="8"/>
      <c r="KP137" s="8"/>
      <c r="KQ137" s="8"/>
      <c r="KR137" s="8"/>
      <c r="KS137" s="8"/>
      <c r="KT137" s="8"/>
      <c r="KU137" s="8"/>
      <c r="KV137" s="8"/>
      <c r="KW137" s="8"/>
      <c r="KX137" s="8"/>
      <c r="KY137" s="8"/>
      <c r="KZ137" s="8"/>
      <c r="LA137" s="8"/>
      <c r="LB137" s="8"/>
      <c r="LC137" s="8"/>
      <c r="LD137" s="8"/>
      <c r="LE137" s="8"/>
      <c r="LF137" s="8"/>
      <c r="LG137" s="8"/>
      <c r="LH137" s="8"/>
      <c r="LI137" s="8"/>
      <c r="LJ137" s="8"/>
      <c r="LK137" s="8"/>
      <c r="LL137" s="8"/>
      <c r="LM137" s="8"/>
      <c r="LN137" s="8"/>
      <c r="LO137" s="8"/>
      <c r="LP137" s="8"/>
      <c r="LQ137" s="8"/>
      <c r="LR137" s="8"/>
      <c r="LS137" s="8"/>
      <c r="LT137" s="8"/>
      <c r="LU137" s="8"/>
      <c r="LV137" s="8"/>
      <c r="LW137" s="8"/>
      <c r="LX137" s="8"/>
      <c r="LY137" s="8"/>
      <c r="LZ137" s="8"/>
      <c r="MA137" s="8"/>
      <c r="MB137" s="8"/>
      <c r="MC137" s="8"/>
      <c r="MD137" s="8"/>
      <c r="ME137" s="8"/>
      <c r="MF137" s="8"/>
      <c r="MG137" s="8"/>
      <c r="MH137" s="8"/>
      <c r="MI137" s="8"/>
      <c r="MJ137" s="8"/>
      <c r="MK137" s="8"/>
      <c r="ML137" s="8"/>
      <c r="MM137" s="8"/>
      <c r="MN137" s="8"/>
      <c r="MO137" s="8"/>
      <c r="MP137" s="8"/>
      <c r="MQ137" s="8"/>
      <c r="MR137" s="8"/>
      <c r="MS137" s="8"/>
      <c r="MT137" s="8"/>
      <c r="MU137" s="8"/>
      <c r="MV137" s="8"/>
      <c r="MW137" s="8"/>
      <c r="MX137" s="8"/>
      <c r="MY137" s="8"/>
      <c r="MZ137" s="8"/>
      <c r="NA137" s="8"/>
      <c r="NB137" s="8"/>
      <c r="NC137" s="8"/>
      <c r="ND137" s="8"/>
      <c r="NE137" s="8"/>
      <c r="NF137" s="8"/>
      <c r="NG137" s="8"/>
      <c r="NH137" s="8"/>
      <c r="NI137" s="8"/>
      <c r="NJ137" s="8"/>
      <c r="NK137" s="8"/>
      <c r="NL137" s="8"/>
      <c r="NM137" s="8"/>
      <c r="NN137" s="8"/>
      <c r="NO137" s="8"/>
      <c r="NP137" s="8"/>
      <c r="NQ137" s="8"/>
      <c r="NR137" s="8"/>
      <c r="NS137" s="8"/>
      <c r="NT137" s="8"/>
      <c r="NU137" s="8"/>
      <c r="NV137" s="8"/>
      <c r="NW137" s="8"/>
      <c r="NX137" s="8"/>
      <c r="NY137" s="8"/>
      <c r="NZ137" s="8"/>
      <c r="OA137" s="8"/>
      <c r="OB137" s="8"/>
      <c r="OC137" s="8"/>
      <c r="OD137" s="8"/>
      <c r="OE137" s="8"/>
      <c r="OF137" s="8"/>
      <c r="OG137" s="8"/>
      <c r="OH137" s="8"/>
      <c r="OI137" s="8"/>
      <c r="OJ137" s="8"/>
      <c r="OK137" s="8"/>
      <c r="OL137" s="8"/>
      <c r="OM137" s="8"/>
      <c r="ON137" s="8"/>
    </row>
    <row r="138" spans="1:404" s="9" customFormat="1" hidden="1" x14ac:dyDescent="0.15">
      <c r="A138" s="38">
        <v>517</v>
      </c>
      <c r="B138" s="11" t="s">
        <v>621</v>
      </c>
      <c r="C138" s="39"/>
      <c r="D138" s="40">
        <v>3.81</v>
      </c>
      <c r="E138" s="123"/>
      <c r="F138" s="95"/>
      <c r="G138" s="43"/>
      <c r="H138" s="44"/>
      <c r="I138" s="142"/>
      <c r="J138" s="46"/>
      <c r="K138" s="86"/>
      <c r="L138" s="176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8"/>
      <c r="IV138" s="8"/>
      <c r="IW138" s="8"/>
      <c r="IX138" s="8"/>
      <c r="IY138" s="8"/>
      <c r="IZ138" s="8"/>
      <c r="JA138" s="8"/>
      <c r="JB138" s="8"/>
      <c r="JC138" s="8"/>
      <c r="JD138" s="8"/>
      <c r="JE138" s="8"/>
      <c r="JF138" s="8"/>
      <c r="JG138" s="8"/>
      <c r="JH138" s="8"/>
      <c r="JI138" s="8"/>
      <c r="JJ138" s="8"/>
      <c r="JK138" s="8"/>
      <c r="JL138" s="8"/>
      <c r="JM138" s="8"/>
      <c r="JN138" s="8"/>
      <c r="JO138" s="8"/>
      <c r="JP138" s="8"/>
      <c r="JQ138" s="8"/>
      <c r="JR138" s="8"/>
      <c r="JS138" s="8"/>
      <c r="JT138" s="8"/>
      <c r="JU138" s="8"/>
      <c r="JV138" s="8"/>
      <c r="JW138" s="8"/>
      <c r="JX138" s="8"/>
      <c r="JY138" s="8"/>
      <c r="JZ138" s="8"/>
      <c r="KA138" s="8"/>
      <c r="KB138" s="8"/>
      <c r="KC138" s="8"/>
      <c r="KD138" s="8"/>
      <c r="KE138" s="8"/>
      <c r="KF138" s="8"/>
      <c r="KG138" s="8"/>
      <c r="KH138" s="8"/>
      <c r="KI138" s="8"/>
      <c r="KJ138" s="8"/>
      <c r="KK138" s="8"/>
      <c r="KL138" s="8"/>
      <c r="KM138" s="8"/>
      <c r="KN138" s="8"/>
      <c r="KO138" s="8"/>
      <c r="KP138" s="8"/>
      <c r="KQ138" s="8"/>
      <c r="KR138" s="8"/>
      <c r="KS138" s="8"/>
      <c r="KT138" s="8"/>
      <c r="KU138" s="8"/>
      <c r="KV138" s="8"/>
      <c r="KW138" s="8"/>
      <c r="KX138" s="8"/>
      <c r="KY138" s="8"/>
      <c r="KZ138" s="8"/>
      <c r="LA138" s="8"/>
      <c r="LB138" s="8"/>
      <c r="LC138" s="8"/>
      <c r="LD138" s="8"/>
      <c r="LE138" s="8"/>
      <c r="LF138" s="8"/>
      <c r="LG138" s="8"/>
      <c r="LH138" s="8"/>
      <c r="LI138" s="8"/>
      <c r="LJ138" s="8"/>
      <c r="LK138" s="8"/>
      <c r="LL138" s="8"/>
      <c r="LM138" s="8"/>
      <c r="LN138" s="8"/>
      <c r="LO138" s="8"/>
      <c r="LP138" s="8"/>
      <c r="LQ138" s="8"/>
      <c r="LR138" s="8"/>
      <c r="LS138" s="8"/>
      <c r="LT138" s="8"/>
      <c r="LU138" s="8"/>
      <c r="LV138" s="8"/>
      <c r="LW138" s="8"/>
      <c r="LX138" s="8"/>
      <c r="LY138" s="8"/>
      <c r="LZ138" s="8"/>
      <c r="MA138" s="8"/>
      <c r="MB138" s="8"/>
      <c r="MC138" s="8"/>
      <c r="MD138" s="8"/>
      <c r="ME138" s="8"/>
      <c r="MF138" s="8"/>
      <c r="MG138" s="8"/>
      <c r="MH138" s="8"/>
      <c r="MI138" s="8"/>
      <c r="MJ138" s="8"/>
      <c r="MK138" s="8"/>
      <c r="ML138" s="8"/>
      <c r="MM138" s="8"/>
      <c r="MN138" s="8"/>
      <c r="MO138" s="8"/>
      <c r="MP138" s="8"/>
      <c r="MQ138" s="8"/>
      <c r="MR138" s="8"/>
      <c r="MS138" s="8"/>
      <c r="MT138" s="8"/>
      <c r="MU138" s="8"/>
      <c r="MV138" s="8"/>
      <c r="MW138" s="8"/>
      <c r="MX138" s="8"/>
      <c r="MY138" s="8"/>
      <c r="MZ138" s="8"/>
      <c r="NA138" s="8"/>
      <c r="NB138" s="8"/>
      <c r="NC138" s="8"/>
      <c r="ND138" s="8"/>
      <c r="NE138" s="8"/>
      <c r="NF138" s="8"/>
      <c r="NG138" s="8"/>
      <c r="NH138" s="8"/>
      <c r="NI138" s="8"/>
      <c r="NJ138" s="8"/>
      <c r="NK138" s="8"/>
      <c r="NL138" s="8"/>
      <c r="NM138" s="8"/>
      <c r="NN138" s="8"/>
      <c r="NO138" s="8"/>
      <c r="NP138" s="8"/>
      <c r="NQ138" s="8"/>
      <c r="NR138" s="8"/>
      <c r="NS138" s="8"/>
      <c r="NT138" s="8"/>
      <c r="NU138" s="8"/>
      <c r="NV138" s="8"/>
      <c r="NW138" s="8"/>
      <c r="NX138" s="8"/>
      <c r="NY138" s="8"/>
      <c r="NZ138" s="8"/>
      <c r="OA138" s="8"/>
      <c r="OB138" s="8"/>
      <c r="OC138" s="8"/>
      <c r="OD138" s="8"/>
      <c r="OE138" s="8"/>
      <c r="OF138" s="8"/>
      <c r="OG138" s="8"/>
      <c r="OH138" s="8"/>
      <c r="OI138" s="8"/>
      <c r="OJ138" s="8"/>
      <c r="OK138" s="8"/>
      <c r="OL138" s="8"/>
      <c r="OM138" s="8"/>
      <c r="ON138" s="8"/>
    </row>
    <row r="139" spans="1:404" s="9" customFormat="1" x14ac:dyDescent="0.15">
      <c r="A139" s="38"/>
      <c r="B139" s="11"/>
      <c r="C139" s="39"/>
      <c r="D139" s="40"/>
      <c r="E139" s="123"/>
      <c r="F139" s="95"/>
      <c r="G139" s="43"/>
      <c r="H139" s="44"/>
      <c r="I139" s="142"/>
      <c r="J139" s="86"/>
      <c r="K139" s="86"/>
      <c r="L139" s="176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  <c r="IW139" s="8"/>
      <c r="IX139" s="8"/>
      <c r="IY139" s="8"/>
      <c r="IZ139" s="8"/>
      <c r="JA139" s="8"/>
      <c r="JB139" s="8"/>
      <c r="JC139" s="8"/>
      <c r="JD139" s="8"/>
      <c r="JE139" s="8"/>
      <c r="JF139" s="8"/>
      <c r="JG139" s="8"/>
      <c r="JH139" s="8"/>
      <c r="JI139" s="8"/>
      <c r="JJ139" s="8"/>
      <c r="JK139" s="8"/>
      <c r="JL139" s="8"/>
      <c r="JM139" s="8"/>
      <c r="JN139" s="8"/>
      <c r="JO139" s="8"/>
      <c r="JP139" s="8"/>
      <c r="JQ139" s="8"/>
      <c r="JR139" s="8"/>
      <c r="JS139" s="8"/>
      <c r="JT139" s="8"/>
      <c r="JU139" s="8"/>
      <c r="JV139" s="8"/>
      <c r="JW139" s="8"/>
      <c r="JX139" s="8"/>
      <c r="JY139" s="8"/>
      <c r="JZ139" s="8"/>
      <c r="KA139" s="8"/>
      <c r="KB139" s="8"/>
      <c r="KC139" s="8"/>
      <c r="KD139" s="8"/>
      <c r="KE139" s="8"/>
      <c r="KF139" s="8"/>
      <c r="KG139" s="8"/>
      <c r="KH139" s="8"/>
      <c r="KI139" s="8"/>
      <c r="KJ139" s="8"/>
      <c r="KK139" s="8"/>
      <c r="KL139" s="8"/>
      <c r="KM139" s="8"/>
      <c r="KN139" s="8"/>
      <c r="KO139" s="8"/>
      <c r="KP139" s="8"/>
      <c r="KQ139" s="8"/>
      <c r="KR139" s="8"/>
      <c r="KS139" s="8"/>
      <c r="KT139" s="8"/>
      <c r="KU139" s="8"/>
      <c r="KV139" s="8"/>
      <c r="KW139" s="8"/>
      <c r="KX139" s="8"/>
      <c r="KY139" s="8"/>
      <c r="KZ139" s="8"/>
      <c r="LA139" s="8"/>
      <c r="LB139" s="8"/>
      <c r="LC139" s="8"/>
      <c r="LD139" s="8"/>
      <c r="LE139" s="8"/>
      <c r="LF139" s="8"/>
      <c r="LG139" s="8"/>
      <c r="LH139" s="8"/>
      <c r="LI139" s="8"/>
      <c r="LJ139" s="8"/>
      <c r="LK139" s="8"/>
      <c r="LL139" s="8"/>
      <c r="LM139" s="8"/>
      <c r="LN139" s="8"/>
      <c r="LO139" s="8"/>
      <c r="LP139" s="8"/>
      <c r="LQ139" s="8"/>
      <c r="LR139" s="8"/>
      <c r="LS139" s="8"/>
      <c r="LT139" s="8"/>
      <c r="LU139" s="8"/>
      <c r="LV139" s="8"/>
      <c r="LW139" s="8"/>
      <c r="LX139" s="8"/>
      <c r="LY139" s="8"/>
      <c r="LZ139" s="8"/>
      <c r="MA139" s="8"/>
      <c r="MB139" s="8"/>
      <c r="MC139" s="8"/>
      <c r="MD139" s="8"/>
      <c r="ME139" s="8"/>
      <c r="MF139" s="8"/>
      <c r="MG139" s="8"/>
      <c r="MH139" s="8"/>
      <c r="MI139" s="8"/>
      <c r="MJ139" s="8"/>
      <c r="MK139" s="8"/>
      <c r="ML139" s="8"/>
      <c r="MM139" s="8"/>
      <c r="MN139" s="8"/>
      <c r="MO139" s="8"/>
      <c r="MP139" s="8"/>
      <c r="MQ139" s="8"/>
      <c r="MR139" s="8"/>
      <c r="MS139" s="8"/>
      <c r="MT139" s="8"/>
      <c r="MU139" s="8"/>
      <c r="MV139" s="8"/>
      <c r="MW139" s="8"/>
      <c r="MX139" s="8"/>
      <c r="MY139" s="8"/>
      <c r="MZ139" s="8"/>
      <c r="NA139" s="8"/>
      <c r="NB139" s="8"/>
      <c r="NC139" s="8"/>
      <c r="ND139" s="8"/>
      <c r="NE139" s="8"/>
      <c r="NF139" s="8"/>
      <c r="NG139" s="8"/>
      <c r="NH139" s="8"/>
      <c r="NI139" s="8"/>
      <c r="NJ139" s="8"/>
      <c r="NK139" s="8"/>
      <c r="NL139" s="8"/>
      <c r="NM139" s="8"/>
      <c r="NN139" s="8"/>
      <c r="NO139" s="8"/>
      <c r="NP139" s="8"/>
      <c r="NQ139" s="8"/>
      <c r="NR139" s="8"/>
      <c r="NS139" s="8"/>
      <c r="NT139" s="8"/>
      <c r="NU139" s="8"/>
      <c r="NV139" s="8"/>
      <c r="NW139" s="8"/>
      <c r="NX139" s="8"/>
      <c r="NY139" s="8"/>
      <c r="NZ139" s="8"/>
      <c r="OA139" s="8"/>
      <c r="OB139" s="8"/>
      <c r="OC139" s="8"/>
      <c r="OD139" s="8"/>
      <c r="OE139" s="8"/>
      <c r="OF139" s="8"/>
      <c r="OG139" s="8"/>
      <c r="OH139" s="8"/>
      <c r="OI139" s="8"/>
      <c r="OJ139" s="8"/>
      <c r="OK139" s="8"/>
      <c r="OL139" s="8"/>
      <c r="OM139" s="8"/>
      <c r="ON139" s="8"/>
    </row>
    <row r="140" spans="1:404" s="9" customFormat="1" ht="14.25" thickBot="1" x14ac:dyDescent="0.2">
      <c r="A140" s="55" t="s">
        <v>33</v>
      </c>
      <c r="B140" s="321"/>
      <c r="C140" s="56"/>
      <c r="D140" s="57"/>
      <c r="E140" s="122">
        <f>SUBTOTAL(109,E122:E137)</f>
        <v>12</v>
      </c>
      <c r="F140" s="159">
        <f>SUBTOTAL(109,F122:F137)</f>
        <v>253.69</v>
      </c>
      <c r="G140" s="59"/>
      <c r="H140" s="60"/>
      <c r="I140" s="178"/>
      <c r="J140" s="179"/>
      <c r="K140" s="179">
        <f>SUM(K122:K139)</f>
        <v>938</v>
      </c>
      <c r="L140" s="262">
        <f>SUM(L122:L139)</f>
        <v>19336.440000000002</v>
      </c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  <c r="IW140" s="8"/>
      <c r="IX140" s="8"/>
      <c r="IY140" s="8"/>
      <c r="IZ140" s="8"/>
      <c r="JA140" s="8"/>
      <c r="JB140" s="8"/>
      <c r="JC140" s="8"/>
      <c r="JD140" s="8"/>
      <c r="JE140" s="8"/>
      <c r="JF140" s="8"/>
      <c r="JG140" s="8"/>
      <c r="JH140" s="8"/>
      <c r="JI140" s="8"/>
      <c r="JJ140" s="8"/>
      <c r="JK140" s="8"/>
      <c r="JL140" s="8"/>
      <c r="JM140" s="8"/>
      <c r="JN140" s="8"/>
      <c r="JO140" s="8"/>
      <c r="JP140" s="8"/>
      <c r="JQ140" s="8"/>
      <c r="JR140" s="8"/>
      <c r="JS140" s="8"/>
      <c r="JT140" s="8"/>
      <c r="JU140" s="8"/>
      <c r="JV140" s="8"/>
      <c r="JW140" s="8"/>
      <c r="JX140" s="8"/>
      <c r="JY140" s="8"/>
      <c r="JZ140" s="8"/>
      <c r="KA140" s="8"/>
      <c r="KB140" s="8"/>
      <c r="KC140" s="8"/>
      <c r="KD140" s="8"/>
      <c r="KE140" s="8"/>
      <c r="KF140" s="8"/>
      <c r="KG140" s="8"/>
      <c r="KH140" s="8"/>
      <c r="KI140" s="8"/>
      <c r="KJ140" s="8"/>
      <c r="KK140" s="8"/>
      <c r="KL140" s="8"/>
      <c r="KM140" s="8"/>
      <c r="KN140" s="8"/>
      <c r="KO140" s="8"/>
      <c r="KP140" s="8"/>
      <c r="KQ140" s="8"/>
      <c r="KR140" s="8"/>
      <c r="KS140" s="8"/>
      <c r="KT140" s="8"/>
      <c r="KU140" s="8"/>
      <c r="KV140" s="8"/>
      <c r="KW140" s="8"/>
      <c r="KX140" s="8"/>
      <c r="KY140" s="8"/>
      <c r="KZ140" s="8"/>
      <c r="LA140" s="8"/>
      <c r="LB140" s="8"/>
      <c r="LC140" s="8"/>
      <c r="LD140" s="8"/>
      <c r="LE140" s="8"/>
      <c r="LF140" s="8"/>
      <c r="LG140" s="8"/>
      <c r="LH140" s="8"/>
      <c r="LI140" s="8"/>
      <c r="LJ140" s="8"/>
      <c r="LK140" s="8"/>
      <c r="LL140" s="8"/>
      <c r="LM140" s="8"/>
      <c r="LN140" s="8"/>
      <c r="LO140" s="8"/>
      <c r="LP140" s="8"/>
      <c r="LQ140" s="8"/>
      <c r="LR140" s="8"/>
      <c r="LS140" s="8"/>
      <c r="LT140" s="8"/>
      <c r="LU140" s="8"/>
      <c r="LV140" s="8"/>
      <c r="LW140" s="8"/>
      <c r="LX140" s="8"/>
      <c r="LY140" s="8"/>
      <c r="LZ140" s="8"/>
      <c r="MA140" s="8"/>
      <c r="MB140" s="8"/>
      <c r="MC140" s="8"/>
      <c r="MD140" s="8"/>
      <c r="ME140" s="8"/>
      <c r="MF140" s="8"/>
      <c r="MG140" s="8"/>
      <c r="MH140" s="8"/>
      <c r="MI140" s="8"/>
      <c r="MJ140" s="8"/>
      <c r="MK140" s="8"/>
      <c r="ML140" s="8"/>
      <c r="MM140" s="8"/>
      <c r="MN140" s="8"/>
      <c r="MO140" s="8"/>
      <c r="MP140" s="8"/>
      <c r="MQ140" s="8"/>
      <c r="MR140" s="8"/>
      <c r="MS140" s="8"/>
      <c r="MT140" s="8"/>
      <c r="MU140" s="8"/>
      <c r="MV140" s="8"/>
      <c r="MW140" s="8"/>
      <c r="MX140" s="8"/>
      <c r="MY140" s="8"/>
      <c r="MZ140" s="8"/>
      <c r="NA140" s="8"/>
      <c r="NB140" s="8"/>
      <c r="NC140" s="8"/>
      <c r="ND140" s="8"/>
      <c r="NE140" s="8"/>
      <c r="NF140" s="8"/>
      <c r="NG140" s="8"/>
      <c r="NH140" s="8"/>
      <c r="NI140" s="8"/>
      <c r="NJ140" s="8"/>
      <c r="NK140" s="8"/>
      <c r="NL140" s="8"/>
      <c r="NM140" s="8"/>
      <c r="NN140" s="8"/>
      <c r="NO140" s="8"/>
      <c r="NP140" s="8"/>
      <c r="NQ140" s="8"/>
      <c r="NR140" s="8"/>
      <c r="NS140" s="8"/>
      <c r="NT140" s="8"/>
      <c r="NU140" s="8"/>
      <c r="NV140" s="8"/>
      <c r="NW140" s="8"/>
      <c r="NX140" s="8"/>
      <c r="NY140" s="8"/>
      <c r="NZ140" s="8"/>
      <c r="OA140" s="8"/>
      <c r="OB140" s="8"/>
      <c r="OC140" s="8"/>
      <c r="OD140" s="8"/>
      <c r="OE140" s="8"/>
      <c r="OF140" s="8"/>
      <c r="OG140" s="8"/>
      <c r="OH140" s="8"/>
      <c r="OI140" s="8"/>
      <c r="OJ140" s="8"/>
      <c r="OK140" s="8"/>
      <c r="OL140" s="8"/>
      <c r="OM140" s="8"/>
      <c r="ON140" s="8"/>
    </row>
    <row r="141" spans="1:404" s="9" customFormat="1" x14ac:dyDescent="0.15">
      <c r="A141" s="62" t="s">
        <v>622</v>
      </c>
      <c r="B141" s="71"/>
      <c r="C141" s="333"/>
      <c r="D141" s="146"/>
      <c r="E141" s="334"/>
      <c r="F141" s="335"/>
      <c r="G141" s="318"/>
      <c r="H141" s="126"/>
      <c r="I141" s="268"/>
      <c r="J141" s="256"/>
      <c r="K141" s="256"/>
      <c r="L141" s="201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  <c r="IW141" s="8"/>
      <c r="IX141" s="8"/>
      <c r="IY141" s="8"/>
      <c r="IZ141" s="8"/>
      <c r="JA141" s="8"/>
      <c r="JB141" s="8"/>
      <c r="JC141" s="8"/>
      <c r="JD141" s="8"/>
      <c r="JE141" s="8"/>
      <c r="JF141" s="8"/>
      <c r="JG141" s="8"/>
      <c r="JH141" s="8"/>
      <c r="JI141" s="8"/>
      <c r="JJ141" s="8"/>
      <c r="JK141" s="8"/>
      <c r="JL141" s="8"/>
      <c r="JM141" s="8"/>
      <c r="JN141" s="8"/>
      <c r="JO141" s="8"/>
      <c r="JP141" s="8"/>
      <c r="JQ141" s="8"/>
      <c r="JR141" s="8"/>
      <c r="JS141" s="8"/>
      <c r="JT141" s="8"/>
      <c r="JU141" s="8"/>
      <c r="JV141" s="8"/>
      <c r="JW141" s="8"/>
      <c r="JX141" s="8"/>
      <c r="JY141" s="8"/>
      <c r="JZ141" s="8"/>
      <c r="KA141" s="8"/>
      <c r="KB141" s="8"/>
      <c r="KC141" s="8"/>
      <c r="KD141" s="8"/>
      <c r="KE141" s="8"/>
      <c r="KF141" s="8"/>
      <c r="KG141" s="8"/>
      <c r="KH141" s="8"/>
      <c r="KI141" s="8"/>
      <c r="KJ141" s="8"/>
      <c r="KK141" s="8"/>
      <c r="KL141" s="8"/>
      <c r="KM141" s="8"/>
      <c r="KN141" s="8"/>
      <c r="KO141" s="8"/>
      <c r="KP141" s="8"/>
      <c r="KQ141" s="8"/>
      <c r="KR141" s="8"/>
      <c r="KS141" s="8"/>
      <c r="KT141" s="8"/>
      <c r="KU141" s="8"/>
      <c r="KV141" s="8"/>
      <c r="KW141" s="8"/>
      <c r="KX141" s="8"/>
      <c r="KY141" s="8"/>
      <c r="KZ141" s="8"/>
      <c r="LA141" s="8"/>
      <c r="LB141" s="8"/>
      <c r="LC141" s="8"/>
      <c r="LD141" s="8"/>
      <c r="LE141" s="8"/>
      <c r="LF141" s="8"/>
      <c r="LG141" s="8"/>
      <c r="LH141" s="8"/>
      <c r="LI141" s="8"/>
      <c r="LJ141" s="8"/>
      <c r="LK141" s="8"/>
      <c r="LL141" s="8"/>
      <c r="LM141" s="8"/>
      <c r="LN141" s="8"/>
      <c r="LO141" s="8"/>
      <c r="LP141" s="8"/>
      <c r="LQ141" s="8"/>
      <c r="LR141" s="8"/>
      <c r="LS141" s="8"/>
      <c r="LT141" s="8"/>
      <c r="LU141" s="8"/>
      <c r="LV141" s="8"/>
      <c r="LW141" s="8"/>
      <c r="LX141" s="8"/>
      <c r="LY141" s="8"/>
      <c r="LZ141" s="8"/>
      <c r="MA141" s="8"/>
      <c r="MB141" s="8"/>
      <c r="MC141" s="8"/>
      <c r="MD141" s="8"/>
      <c r="ME141" s="8"/>
      <c r="MF141" s="8"/>
      <c r="MG141" s="8"/>
      <c r="MH141" s="8"/>
      <c r="MI141" s="8"/>
      <c r="MJ141" s="8"/>
      <c r="MK141" s="8"/>
      <c r="ML141" s="8"/>
      <c r="MM141" s="8"/>
      <c r="MN141" s="8"/>
      <c r="MO141" s="8"/>
      <c r="MP141" s="8"/>
      <c r="MQ141" s="8"/>
      <c r="MR141" s="8"/>
      <c r="MS141" s="8"/>
      <c r="MT141" s="8"/>
      <c r="MU141" s="8"/>
      <c r="MV141" s="8"/>
      <c r="MW141" s="8"/>
      <c r="MX141" s="8"/>
      <c r="MY141" s="8"/>
      <c r="MZ141" s="8"/>
      <c r="NA141" s="8"/>
      <c r="NB141" s="8"/>
      <c r="NC141" s="8"/>
      <c r="ND141" s="8"/>
      <c r="NE141" s="8"/>
      <c r="NF141" s="8"/>
      <c r="NG141" s="8"/>
      <c r="NH141" s="8"/>
      <c r="NI141" s="8"/>
      <c r="NJ141" s="8"/>
      <c r="NK141" s="8"/>
      <c r="NL141" s="8"/>
      <c r="NM141" s="8"/>
      <c r="NN141" s="8"/>
      <c r="NO141" s="8"/>
      <c r="NP141" s="8"/>
      <c r="NQ141" s="8"/>
      <c r="NR141" s="8"/>
      <c r="NS141" s="8"/>
      <c r="NT141" s="8"/>
      <c r="NU141" s="8"/>
      <c r="NV141" s="8"/>
      <c r="NW141" s="8"/>
      <c r="NX141" s="8"/>
      <c r="NY141" s="8"/>
      <c r="NZ141" s="8"/>
      <c r="OA141" s="8"/>
      <c r="OB141" s="8"/>
      <c r="OC141" s="8"/>
      <c r="OD141" s="8"/>
      <c r="OE141" s="8"/>
      <c r="OF141" s="8"/>
      <c r="OG141" s="8"/>
      <c r="OH141" s="8"/>
      <c r="OI141" s="8"/>
      <c r="OJ141" s="8"/>
      <c r="OK141" s="8"/>
      <c r="OL141" s="8"/>
      <c r="OM141" s="8"/>
      <c r="ON141" s="8"/>
    </row>
    <row r="142" spans="1:404" s="9" customFormat="1" x14ac:dyDescent="0.15">
      <c r="A142" s="38">
        <v>601</v>
      </c>
      <c r="B142" s="11" t="s">
        <v>383</v>
      </c>
      <c r="C142" s="39">
        <v>2500</v>
      </c>
      <c r="D142" s="40">
        <v>9.52</v>
      </c>
      <c r="E142" s="123">
        <v>1</v>
      </c>
      <c r="F142" s="95">
        <f t="shared" ref="F142:F154" si="10">SUM(D142*E142)</f>
        <v>9.52</v>
      </c>
      <c r="G142" s="43" t="s">
        <v>523</v>
      </c>
      <c r="H142" s="44"/>
      <c r="I142" s="53" t="s">
        <v>9</v>
      </c>
      <c r="J142" s="46" t="s">
        <v>6</v>
      </c>
      <c r="K142" s="86">
        <v>52</v>
      </c>
      <c r="L142" s="219">
        <f t="shared" ref="L142:L155" si="11">K142*F142</f>
        <v>495.03999999999996</v>
      </c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  <c r="IW142" s="8"/>
      <c r="IX142" s="8"/>
      <c r="IY142" s="8"/>
      <c r="IZ142" s="8"/>
      <c r="JA142" s="8"/>
      <c r="JB142" s="8"/>
      <c r="JC142" s="8"/>
      <c r="JD142" s="8"/>
      <c r="JE142" s="8"/>
      <c r="JF142" s="8"/>
      <c r="JG142" s="8"/>
      <c r="JH142" s="8"/>
      <c r="JI142" s="8"/>
      <c r="JJ142" s="8"/>
      <c r="JK142" s="8"/>
      <c r="JL142" s="8"/>
      <c r="JM142" s="8"/>
      <c r="JN142" s="8"/>
      <c r="JO142" s="8"/>
      <c r="JP142" s="8"/>
      <c r="JQ142" s="8"/>
      <c r="JR142" s="8"/>
      <c r="JS142" s="8"/>
      <c r="JT142" s="8"/>
      <c r="JU142" s="8"/>
      <c r="JV142" s="8"/>
      <c r="JW142" s="8"/>
      <c r="JX142" s="8"/>
      <c r="JY142" s="8"/>
      <c r="JZ142" s="8"/>
      <c r="KA142" s="8"/>
      <c r="KB142" s="8"/>
      <c r="KC142" s="8"/>
      <c r="KD142" s="8"/>
      <c r="KE142" s="8"/>
      <c r="KF142" s="8"/>
      <c r="KG142" s="8"/>
      <c r="KH142" s="8"/>
      <c r="KI142" s="8"/>
      <c r="KJ142" s="8"/>
      <c r="KK142" s="8"/>
      <c r="KL142" s="8"/>
      <c r="KM142" s="8"/>
      <c r="KN142" s="8"/>
      <c r="KO142" s="8"/>
      <c r="KP142" s="8"/>
      <c r="KQ142" s="8"/>
      <c r="KR142" s="8"/>
      <c r="KS142" s="8"/>
      <c r="KT142" s="8"/>
      <c r="KU142" s="8"/>
      <c r="KV142" s="8"/>
      <c r="KW142" s="8"/>
      <c r="KX142" s="8"/>
      <c r="KY142" s="8"/>
      <c r="KZ142" s="8"/>
      <c r="LA142" s="8"/>
      <c r="LB142" s="8"/>
      <c r="LC142" s="8"/>
      <c r="LD142" s="8"/>
      <c r="LE142" s="8"/>
      <c r="LF142" s="8"/>
      <c r="LG142" s="8"/>
      <c r="LH142" s="8"/>
      <c r="LI142" s="8"/>
      <c r="LJ142" s="8"/>
      <c r="LK142" s="8"/>
      <c r="LL142" s="8"/>
      <c r="LM142" s="8"/>
      <c r="LN142" s="8"/>
      <c r="LO142" s="8"/>
      <c r="LP142" s="8"/>
      <c r="LQ142" s="8"/>
      <c r="LR142" s="8"/>
      <c r="LS142" s="8"/>
      <c r="LT142" s="8"/>
      <c r="LU142" s="8"/>
      <c r="LV142" s="8"/>
      <c r="LW142" s="8"/>
      <c r="LX142" s="8"/>
      <c r="LY142" s="8"/>
      <c r="LZ142" s="8"/>
      <c r="MA142" s="8"/>
      <c r="MB142" s="8"/>
      <c r="MC142" s="8"/>
      <c r="MD142" s="8"/>
      <c r="ME142" s="8"/>
      <c r="MF142" s="8"/>
      <c r="MG142" s="8"/>
      <c r="MH142" s="8"/>
      <c r="MI142" s="8"/>
      <c r="MJ142" s="8"/>
      <c r="MK142" s="8"/>
      <c r="ML142" s="8"/>
      <c r="MM142" s="8"/>
      <c r="MN142" s="8"/>
      <c r="MO142" s="8"/>
      <c r="MP142" s="8"/>
      <c r="MQ142" s="8"/>
      <c r="MR142" s="8"/>
      <c r="MS142" s="8"/>
      <c r="MT142" s="8"/>
      <c r="MU142" s="8"/>
      <c r="MV142" s="8"/>
      <c r="MW142" s="8"/>
      <c r="MX142" s="8"/>
      <c r="MY142" s="8"/>
      <c r="MZ142" s="8"/>
      <c r="NA142" s="8"/>
      <c r="NB142" s="8"/>
      <c r="NC142" s="8"/>
      <c r="ND142" s="8"/>
      <c r="NE142" s="8"/>
      <c r="NF142" s="8"/>
      <c r="NG142" s="8"/>
      <c r="NH142" s="8"/>
      <c r="NI142" s="8"/>
      <c r="NJ142" s="8"/>
      <c r="NK142" s="8"/>
      <c r="NL142" s="8"/>
      <c r="NM142" s="8"/>
      <c r="NN142" s="8"/>
      <c r="NO142" s="8"/>
      <c r="NP142" s="8"/>
      <c r="NQ142" s="8"/>
      <c r="NR142" s="8"/>
      <c r="NS142" s="8"/>
      <c r="NT142" s="8"/>
      <c r="NU142" s="8"/>
      <c r="NV142" s="8"/>
      <c r="NW142" s="8"/>
      <c r="NX142" s="8"/>
      <c r="NY142" s="8"/>
      <c r="NZ142" s="8"/>
      <c r="OA142" s="8"/>
      <c r="OB142" s="8"/>
      <c r="OC142" s="8"/>
      <c r="OD142" s="8"/>
      <c r="OE142" s="8"/>
      <c r="OF142" s="8"/>
      <c r="OG142" s="8"/>
      <c r="OH142" s="8"/>
      <c r="OI142" s="8"/>
      <c r="OJ142" s="8"/>
      <c r="OK142" s="8"/>
      <c r="OL142" s="8"/>
      <c r="OM142" s="8"/>
      <c r="ON142" s="8"/>
    </row>
    <row r="143" spans="1:404" s="9" customFormat="1" x14ac:dyDescent="0.15">
      <c r="A143" s="38">
        <v>602</v>
      </c>
      <c r="B143" s="11" t="s">
        <v>623</v>
      </c>
      <c r="C143" s="39">
        <v>2500</v>
      </c>
      <c r="D143" s="40">
        <v>10.5</v>
      </c>
      <c r="E143" s="123">
        <v>1</v>
      </c>
      <c r="F143" s="95">
        <f t="shared" si="10"/>
        <v>10.5</v>
      </c>
      <c r="G143" s="43" t="s">
        <v>523</v>
      </c>
      <c r="H143" s="44"/>
      <c r="I143" s="53" t="s">
        <v>304</v>
      </c>
      <c r="J143" s="46" t="s">
        <v>8</v>
      </c>
      <c r="K143" s="86">
        <v>156</v>
      </c>
      <c r="L143" s="219">
        <f t="shared" si="11"/>
        <v>1638</v>
      </c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  <c r="IU143" s="8"/>
      <c r="IV143" s="8"/>
      <c r="IW143" s="8"/>
      <c r="IX143" s="8"/>
      <c r="IY143" s="8"/>
      <c r="IZ143" s="8"/>
      <c r="JA143" s="8"/>
      <c r="JB143" s="8"/>
      <c r="JC143" s="8"/>
      <c r="JD143" s="8"/>
      <c r="JE143" s="8"/>
      <c r="JF143" s="8"/>
      <c r="JG143" s="8"/>
      <c r="JH143" s="8"/>
      <c r="JI143" s="8"/>
      <c r="JJ143" s="8"/>
      <c r="JK143" s="8"/>
      <c r="JL143" s="8"/>
      <c r="JM143" s="8"/>
      <c r="JN143" s="8"/>
      <c r="JO143" s="8"/>
      <c r="JP143" s="8"/>
      <c r="JQ143" s="8"/>
      <c r="JR143" s="8"/>
      <c r="JS143" s="8"/>
      <c r="JT143" s="8"/>
      <c r="JU143" s="8"/>
      <c r="JV143" s="8"/>
      <c r="JW143" s="8"/>
      <c r="JX143" s="8"/>
      <c r="JY143" s="8"/>
      <c r="JZ143" s="8"/>
      <c r="KA143" s="8"/>
      <c r="KB143" s="8"/>
      <c r="KC143" s="8"/>
      <c r="KD143" s="8"/>
      <c r="KE143" s="8"/>
      <c r="KF143" s="8"/>
      <c r="KG143" s="8"/>
      <c r="KH143" s="8"/>
      <c r="KI143" s="8"/>
      <c r="KJ143" s="8"/>
      <c r="KK143" s="8"/>
      <c r="KL143" s="8"/>
      <c r="KM143" s="8"/>
      <c r="KN143" s="8"/>
      <c r="KO143" s="8"/>
      <c r="KP143" s="8"/>
      <c r="KQ143" s="8"/>
      <c r="KR143" s="8"/>
      <c r="KS143" s="8"/>
      <c r="KT143" s="8"/>
      <c r="KU143" s="8"/>
      <c r="KV143" s="8"/>
      <c r="KW143" s="8"/>
      <c r="KX143" s="8"/>
      <c r="KY143" s="8"/>
      <c r="KZ143" s="8"/>
      <c r="LA143" s="8"/>
      <c r="LB143" s="8"/>
      <c r="LC143" s="8"/>
      <c r="LD143" s="8"/>
      <c r="LE143" s="8"/>
      <c r="LF143" s="8"/>
      <c r="LG143" s="8"/>
      <c r="LH143" s="8"/>
      <c r="LI143" s="8"/>
      <c r="LJ143" s="8"/>
      <c r="LK143" s="8"/>
      <c r="LL143" s="8"/>
      <c r="LM143" s="8"/>
      <c r="LN143" s="8"/>
      <c r="LO143" s="8"/>
      <c r="LP143" s="8"/>
      <c r="LQ143" s="8"/>
      <c r="LR143" s="8"/>
      <c r="LS143" s="8"/>
      <c r="LT143" s="8"/>
      <c r="LU143" s="8"/>
      <c r="LV143" s="8"/>
      <c r="LW143" s="8"/>
      <c r="LX143" s="8"/>
      <c r="LY143" s="8"/>
      <c r="LZ143" s="8"/>
      <c r="MA143" s="8"/>
      <c r="MB143" s="8"/>
      <c r="MC143" s="8"/>
      <c r="MD143" s="8"/>
      <c r="ME143" s="8"/>
      <c r="MF143" s="8"/>
      <c r="MG143" s="8"/>
      <c r="MH143" s="8"/>
      <c r="MI143" s="8"/>
      <c r="MJ143" s="8"/>
      <c r="MK143" s="8"/>
      <c r="ML143" s="8"/>
      <c r="MM143" s="8"/>
      <c r="MN143" s="8"/>
      <c r="MO143" s="8"/>
      <c r="MP143" s="8"/>
      <c r="MQ143" s="8"/>
      <c r="MR143" s="8"/>
      <c r="MS143" s="8"/>
      <c r="MT143" s="8"/>
      <c r="MU143" s="8"/>
      <c r="MV143" s="8"/>
      <c r="MW143" s="8"/>
      <c r="MX143" s="8"/>
      <c r="MY143" s="8"/>
      <c r="MZ143" s="8"/>
      <c r="NA143" s="8"/>
      <c r="NB143" s="8"/>
      <c r="NC143" s="8"/>
      <c r="ND143" s="8"/>
      <c r="NE143" s="8"/>
      <c r="NF143" s="8"/>
      <c r="NG143" s="8"/>
      <c r="NH143" s="8"/>
      <c r="NI143" s="8"/>
      <c r="NJ143" s="8"/>
      <c r="NK143" s="8"/>
      <c r="NL143" s="8"/>
      <c r="NM143" s="8"/>
      <c r="NN143" s="8"/>
      <c r="NO143" s="8"/>
      <c r="NP143" s="8"/>
      <c r="NQ143" s="8"/>
      <c r="NR143" s="8"/>
      <c r="NS143" s="8"/>
      <c r="NT143" s="8"/>
      <c r="NU143" s="8"/>
      <c r="NV143" s="8"/>
      <c r="NW143" s="8"/>
      <c r="NX143" s="8"/>
      <c r="NY143" s="8"/>
      <c r="NZ143" s="8"/>
      <c r="OA143" s="8"/>
      <c r="OB143" s="8"/>
      <c r="OC143" s="8"/>
      <c r="OD143" s="8"/>
      <c r="OE143" s="8"/>
      <c r="OF143" s="8"/>
      <c r="OG143" s="8"/>
      <c r="OH143" s="8"/>
      <c r="OI143" s="8"/>
      <c r="OJ143" s="8"/>
      <c r="OK143" s="8"/>
      <c r="OL143" s="8"/>
      <c r="OM143" s="8"/>
      <c r="ON143" s="8"/>
    </row>
    <row r="144" spans="1:404" s="9" customFormat="1" x14ac:dyDescent="0.15">
      <c r="A144" s="38">
        <v>603</v>
      </c>
      <c r="B144" s="11" t="s">
        <v>624</v>
      </c>
      <c r="C144" s="39">
        <v>2500</v>
      </c>
      <c r="D144" s="40">
        <v>9.52</v>
      </c>
      <c r="E144" s="123">
        <v>1</v>
      </c>
      <c r="F144" s="95">
        <f t="shared" si="10"/>
        <v>9.52</v>
      </c>
      <c r="G144" s="43" t="s">
        <v>523</v>
      </c>
      <c r="H144" s="44"/>
      <c r="I144" s="53" t="s">
        <v>304</v>
      </c>
      <c r="J144" s="46" t="s">
        <v>8</v>
      </c>
      <c r="K144" s="86">
        <v>156</v>
      </c>
      <c r="L144" s="219">
        <f t="shared" si="11"/>
        <v>1485.12</v>
      </c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  <c r="IV144" s="8"/>
      <c r="IW144" s="8"/>
      <c r="IX144" s="8"/>
      <c r="IY144" s="8"/>
      <c r="IZ144" s="8"/>
      <c r="JA144" s="8"/>
      <c r="JB144" s="8"/>
      <c r="JC144" s="8"/>
      <c r="JD144" s="8"/>
      <c r="JE144" s="8"/>
      <c r="JF144" s="8"/>
      <c r="JG144" s="8"/>
      <c r="JH144" s="8"/>
      <c r="JI144" s="8"/>
      <c r="JJ144" s="8"/>
      <c r="JK144" s="8"/>
      <c r="JL144" s="8"/>
      <c r="JM144" s="8"/>
      <c r="JN144" s="8"/>
      <c r="JO144" s="8"/>
      <c r="JP144" s="8"/>
      <c r="JQ144" s="8"/>
      <c r="JR144" s="8"/>
      <c r="JS144" s="8"/>
      <c r="JT144" s="8"/>
      <c r="JU144" s="8"/>
      <c r="JV144" s="8"/>
      <c r="JW144" s="8"/>
      <c r="JX144" s="8"/>
      <c r="JY144" s="8"/>
      <c r="JZ144" s="8"/>
      <c r="KA144" s="8"/>
      <c r="KB144" s="8"/>
      <c r="KC144" s="8"/>
      <c r="KD144" s="8"/>
      <c r="KE144" s="8"/>
      <c r="KF144" s="8"/>
      <c r="KG144" s="8"/>
      <c r="KH144" s="8"/>
      <c r="KI144" s="8"/>
      <c r="KJ144" s="8"/>
      <c r="KK144" s="8"/>
      <c r="KL144" s="8"/>
      <c r="KM144" s="8"/>
      <c r="KN144" s="8"/>
      <c r="KO144" s="8"/>
      <c r="KP144" s="8"/>
      <c r="KQ144" s="8"/>
      <c r="KR144" s="8"/>
      <c r="KS144" s="8"/>
      <c r="KT144" s="8"/>
      <c r="KU144" s="8"/>
      <c r="KV144" s="8"/>
      <c r="KW144" s="8"/>
      <c r="KX144" s="8"/>
      <c r="KY144" s="8"/>
      <c r="KZ144" s="8"/>
      <c r="LA144" s="8"/>
      <c r="LB144" s="8"/>
      <c r="LC144" s="8"/>
      <c r="LD144" s="8"/>
      <c r="LE144" s="8"/>
      <c r="LF144" s="8"/>
      <c r="LG144" s="8"/>
      <c r="LH144" s="8"/>
      <c r="LI144" s="8"/>
      <c r="LJ144" s="8"/>
      <c r="LK144" s="8"/>
      <c r="LL144" s="8"/>
      <c r="LM144" s="8"/>
      <c r="LN144" s="8"/>
      <c r="LO144" s="8"/>
      <c r="LP144" s="8"/>
      <c r="LQ144" s="8"/>
      <c r="LR144" s="8"/>
      <c r="LS144" s="8"/>
      <c r="LT144" s="8"/>
      <c r="LU144" s="8"/>
      <c r="LV144" s="8"/>
      <c r="LW144" s="8"/>
      <c r="LX144" s="8"/>
      <c r="LY144" s="8"/>
      <c r="LZ144" s="8"/>
      <c r="MA144" s="8"/>
      <c r="MB144" s="8"/>
      <c r="MC144" s="8"/>
      <c r="MD144" s="8"/>
      <c r="ME144" s="8"/>
      <c r="MF144" s="8"/>
      <c r="MG144" s="8"/>
      <c r="MH144" s="8"/>
      <c r="MI144" s="8"/>
      <c r="MJ144" s="8"/>
      <c r="MK144" s="8"/>
      <c r="ML144" s="8"/>
      <c r="MM144" s="8"/>
      <c r="MN144" s="8"/>
      <c r="MO144" s="8"/>
      <c r="MP144" s="8"/>
      <c r="MQ144" s="8"/>
      <c r="MR144" s="8"/>
      <c r="MS144" s="8"/>
      <c r="MT144" s="8"/>
      <c r="MU144" s="8"/>
      <c r="MV144" s="8"/>
      <c r="MW144" s="8"/>
      <c r="MX144" s="8"/>
      <c r="MY144" s="8"/>
      <c r="MZ144" s="8"/>
      <c r="NA144" s="8"/>
      <c r="NB144" s="8"/>
      <c r="NC144" s="8"/>
      <c r="ND144" s="8"/>
      <c r="NE144" s="8"/>
      <c r="NF144" s="8"/>
      <c r="NG144" s="8"/>
      <c r="NH144" s="8"/>
      <c r="NI144" s="8"/>
      <c r="NJ144" s="8"/>
      <c r="NK144" s="8"/>
      <c r="NL144" s="8"/>
      <c r="NM144" s="8"/>
      <c r="NN144" s="8"/>
      <c r="NO144" s="8"/>
      <c r="NP144" s="8"/>
      <c r="NQ144" s="8"/>
      <c r="NR144" s="8"/>
      <c r="NS144" s="8"/>
      <c r="NT144" s="8"/>
      <c r="NU144" s="8"/>
      <c r="NV144" s="8"/>
      <c r="NW144" s="8"/>
      <c r="NX144" s="8"/>
      <c r="NY144" s="8"/>
      <c r="NZ144" s="8"/>
      <c r="OA144" s="8"/>
      <c r="OB144" s="8"/>
      <c r="OC144" s="8"/>
      <c r="OD144" s="8"/>
      <c r="OE144" s="8"/>
      <c r="OF144" s="8"/>
      <c r="OG144" s="8"/>
      <c r="OH144" s="8"/>
      <c r="OI144" s="8"/>
      <c r="OJ144" s="8"/>
      <c r="OK144" s="8"/>
      <c r="OL144" s="8"/>
      <c r="OM144" s="8"/>
      <c r="ON144" s="8"/>
    </row>
    <row r="145" spans="1:404" s="9" customFormat="1" x14ac:dyDescent="0.15">
      <c r="A145" s="38">
        <v>604</v>
      </c>
      <c r="B145" s="11" t="s">
        <v>625</v>
      </c>
      <c r="C145" s="39">
        <v>2500</v>
      </c>
      <c r="D145" s="40">
        <v>9.52</v>
      </c>
      <c r="E145" s="123">
        <v>1</v>
      </c>
      <c r="F145" s="95">
        <f t="shared" si="10"/>
        <v>9.52</v>
      </c>
      <c r="G145" s="43" t="s">
        <v>523</v>
      </c>
      <c r="H145" s="44"/>
      <c r="I145" s="53" t="s">
        <v>304</v>
      </c>
      <c r="J145" s="46" t="s">
        <v>8</v>
      </c>
      <c r="K145" s="86">
        <v>156</v>
      </c>
      <c r="L145" s="219">
        <f t="shared" si="11"/>
        <v>1485.12</v>
      </c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  <c r="IU145" s="8"/>
      <c r="IV145" s="8"/>
      <c r="IW145" s="8"/>
      <c r="IX145" s="8"/>
      <c r="IY145" s="8"/>
      <c r="IZ145" s="8"/>
      <c r="JA145" s="8"/>
      <c r="JB145" s="8"/>
      <c r="JC145" s="8"/>
      <c r="JD145" s="8"/>
      <c r="JE145" s="8"/>
      <c r="JF145" s="8"/>
      <c r="JG145" s="8"/>
      <c r="JH145" s="8"/>
      <c r="JI145" s="8"/>
      <c r="JJ145" s="8"/>
      <c r="JK145" s="8"/>
      <c r="JL145" s="8"/>
      <c r="JM145" s="8"/>
      <c r="JN145" s="8"/>
      <c r="JO145" s="8"/>
      <c r="JP145" s="8"/>
      <c r="JQ145" s="8"/>
      <c r="JR145" s="8"/>
      <c r="JS145" s="8"/>
      <c r="JT145" s="8"/>
      <c r="JU145" s="8"/>
      <c r="JV145" s="8"/>
      <c r="JW145" s="8"/>
      <c r="JX145" s="8"/>
      <c r="JY145" s="8"/>
      <c r="JZ145" s="8"/>
      <c r="KA145" s="8"/>
      <c r="KB145" s="8"/>
      <c r="KC145" s="8"/>
      <c r="KD145" s="8"/>
      <c r="KE145" s="8"/>
      <c r="KF145" s="8"/>
      <c r="KG145" s="8"/>
      <c r="KH145" s="8"/>
      <c r="KI145" s="8"/>
      <c r="KJ145" s="8"/>
      <c r="KK145" s="8"/>
      <c r="KL145" s="8"/>
      <c r="KM145" s="8"/>
      <c r="KN145" s="8"/>
      <c r="KO145" s="8"/>
      <c r="KP145" s="8"/>
      <c r="KQ145" s="8"/>
      <c r="KR145" s="8"/>
      <c r="KS145" s="8"/>
      <c r="KT145" s="8"/>
      <c r="KU145" s="8"/>
      <c r="KV145" s="8"/>
      <c r="KW145" s="8"/>
      <c r="KX145" s="8"/>
      <c r="KY145" s="8"/>
      <c r="KZ145" s="8"/>
      <c r="LA145" s="8"/>
      <c r="LB145" s="8"/>
      <c r="LC145" s="8"/>
      <c r="LD145" s="8"/>
      <c r="LE145" s="8"/>
      <c r="LF145" s="8"/>
      <c r="LG145" s="8"/>
      <c r="LH145" s="8"/>
      <c r="LI145" s="8"/>
      <c r="LJ145" s="8"/>
      <c r="LK145" s="8"/>
      <c r="LL145" s="8"/>
      <c r="LM145" s="8"/>
      <c r="LN145" s="8"/>
      <c r="LO145" s="8"/>
      <c r="LP145" s="8"/>
      <c r="LQ145" s="8"/>
      <c r="LR145" s="8"/>
      <c r="LS145" s="8"/>
      <c r="LT145" s="8"/>
      <c r="LU145" s="8"/>
      <c r="LV145" s="8"/>
      <c r="LW145" s="8"/>
      <c r="LX145" s="8"/>
      <c r="LY145" s="8"/>
      <c r="LZ145" s="8"/>
      <c r="MA145" s="8"/>
      <c r="MB145" s="8"/>
      <c r="MC145" s="8"/>
      <c r="MD145" s="8"/>
      <c r="ME145" s="8"/>
      <c r="MF145" s="8"/>
      <c r="MG145" s="8"/>
      <c r="MH145" s="8"/>
      <c r="MI145" s="8"/>
      <c r="MJ145" s="8"/>
      <c r="MK145" s="8"/>
      <c r="ML145" s="8"/>
      <c r="MM145" s="8"/>
      <c r="MN145" s="8"/>
      <c r="MO145" s="8"/>
      <c r="MP145" s="8"/>
      <c r="MQ145" s="8"/>
      <c r="MR145" s="8"/>
      <c r="MS145" s="8"/>
      <c r="MT145" s="8"/>
      <c r="MU145" s="8"/>
      <c r="MV145" s="8"/>
      <c r="MW145" s="8"/>
      <c r="MX145" s="8"/>
      <c r="MY145" s="8"/>
      <c r="MZ145" s="8"/>
      <c r="NA145" s="8"/>
      <c r="NB145" s="8"/>
      <c r="NC145" s="8"/>
      <c r="ND145" s="8"/>
      <c r="NE145" s="8"/>
      <c r="NF145" s="8"/>
      <c r="NG145" s="8"/>
      <c r="NH145" s="8"/>
      <c r="NI145" s="8"/>
      <c r="NJ145" s="8"/>
      <c r="NK145" s="8"/>
      <c r="NL145" s="8"/>
      <c r="NM145" s="8"/>
      <c r="NN145" s="8"/>
      <c r="NO145" s="8"/>
      <c r="NP145" s="8"/>
      <c r="NQ145" s="8"/>
      <c r="NR145" s="8"/>
      <c r="NS145" s="8"/>
      <c r="NT145" s="8"/>
      <c r="NU145" s="8"/>
      <c r="NV145" s="8"/>
      <c r="NW145" s="8"/>
      <c r="NX145" s="8"/>
      <c r="NY145" s="8"/>
      <c r="NZ145" s="8"/>
      <c r="OA145" s="8"/>
      <c r="OB145" s="8"/>
      <c r="OC145" s="8"/>
      <c r="OD145" s="8"/>
      <c r="OE145" s="8"/>
      <c r="OF145" s="8"/>
      <c r="OG145" s="8"/>
      <c r="OH145" s="8"/>
      <c r="OI145" s="8"/>
      <c r="OJ145" s="8"/>
      <c r="OK145" s="8"/>
      <c r="OL145" s="8"/>
      <c r="OM145" s="8"/>
      <c r="ON145" s="8"/>
    </row>
    <row r="146" spans="1:404" s="9" customFormat="1" x14ac:dyDescent="0.15">
      <c r="A146" s="38">
        <v>605</v>
      </c>
      <c r="B146" s="11" t="s">
        <v>626</v>
      </c>
      <c r="C146" s="39">
        <v>2500</v>
      </c>
      <c r="D146" s="40">
        <v>7.7</v>
      </c>
      <c r="E146" s="123">
        <v>1</v>
      </c>
      <c r="F146" s="95">
        <f t="shared" si="10"/>
        <v>7.7</v>
      </c>
      <c r="G146" s="43" t="s">
        <v>523</v>
      </c>
      <c r="H146" s="44"/>
      <c r="I146" s="53" t="s">
        <v>304</v>
      </c>
      <c r="J146" s="46" t="s">
        <v>8</v>
      </c>
      <c r="K146" s="86">
        <v>156</v>
      </c>
      <c r="L146" s="219">
        <f t="shared" si="11"/>
        <v>1201.2</v>
      </c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  <c r="IV146" s="8"/>
      <c r="IW146" s="8"/>
      <c r="IX146" s="8"/>
      <c r="IY146" s="8"/>
      <c r="IZ146" s="8"/>
      <c r="JA146" s="8"/>
      <c r="JB146" s="8"/>
      <c r="JC146" s="8"/>
      <c r="JD146" s="8"/>
      <c r="JE146" s="8"/>
      <c r="JF146" s="8"/>
      <c r="JG146" s="8"/>
      <c r="JH146" s="8"/>
      <c r="JI146" s="8"/>
      <c r="JJ146" s="8"/>
      <c r="JK146" s="8"/>
      <c r="JL146" s="8"/>
      <c r="JM146" s="8"/>
      <c r="JN146" s="8"/>
      <c r="JO146" s="8"/>
      <c r="JP146" s="8"/>
      <c r="JQ146" s="8"/>
      <c r="JR146" s="8"/>
      <c r="JS146" s="8"/>
      <c r="JT146" s="8"/>
      <c r="JU146" s="8"/>
      <c r="JV146" s="8"/>
      <c r="JW146" s="8"/>
      <c r="JX146" s="8"/>
      <c r="JY146" s="8"/>
      <c r="JZ146" s="8"/>
      <c r="KA146" s="8"/>
      <c r="KB146" s="8"/>
      <c r="KC146" s="8"/>
      <c r="KD146" s="8"/>
      <c r="KE146" s="8"/>
      <c r="KF146" s="8"/>
      <c r="KG146" s="8"/>
      <c r="KH146" s="8"/>
      <c r="KI146" s="8"/>
      <c r="KJ146" s="8"/>
      <c r="KK146" s="8"/>
      <c r="KL146" s="8"/>
      <c r="KM146" s="8"/>
      <c r="KN146" s="8"/>
      <c r="KO146" s="8"/>
      <c r="KP146" s="8"/>
      <c r="KQ146" s="8"/>
      <c r="KR146" s="8"/>
      <c r="KS146" s="8"/>
      <c r="KT146" s="8"/>
      <c r="KU146" s="8"/>
      <c r="KV146" s="8"/>
      <c r="KW146" s="8"/>
      <c r="KX146" s="8"/>
      <c r="KY146" s="8"/>
      <c r="KZ146" s="8"/>
      <c r="LA146" s="8"/>
      <c r="LB146" s="8"/>
      <c r="LC146" s="8"/>
      <c r="LD146" s="8"/>
      <c r="LE146" s="8"/>
      <c r="LF146" s="8"/>
      <c r="LG146" s="8"/>
      <c r="LH146" s="8"/>
      <c r="LI146" s="8"/>
      <c r="LJ146" s="8"/>
      <c r="LK146" s="8"/>
      <c r="LL146" s="8"/>
      <c r="LM146" s="8"/>
      <c r="LN146" s="8"/>
      <c r="LO146" s="8"/>
      <c r="LP146" s="8"/>
      <c r="LQ146" s="8"/>
      <c r="LR146" s="8"/>
      <c r="LS146" s="8"/>
      <c r="LT146" s="8"/>
      <c r="LU146" s="8"/>
      <c r="LV146" s="8"/>
      <c r="LW146" s="8"/>
      <c r="LX146" s="8"/>
      <c r="LY146" s="8"/>
      <c r="LZ146" s="8"/>
      <c r="MA146" s="8"/>
      <c r="MB146" s="8"/>
      <c r="MC146" s="8"/>
      <c r="MD146" s="8"/>
      <c r="ME146" s="8"/>
      <c r="MF146" s="8"/>
      <c r="MG146" s="8"/>
      <c r="MH146" s="8"/>
      <c r="MI146" s="8"/>
      <c r="MJ146" s="8"/>
      <c r="MK146" s="8"/>
      <c r="ML146" s="8"/>
      <c r="MM146" s="8"/>
      <c r="MN146" s="8"/>
      <c r="MO146" s="8"/>
      <c r="MP146" s="8"/>
      <c r="MQ146" s="8"/>
      <c r="MR146" s="8"/>
      <c r="MS146" s="8"/>
      <c r="MT146" s="8"/>
      <c r="MU146" s="8"/>
      <c r="MV146" s="8"/>
      <c r="MW146" s="8"/>
      <c r="MX146" s="8"/>
      <c r="MY146" s="8"/>
      <c r="MZ146" s="8"/>
      <c r="NA146" s="8"/>
      <c r="NB146" s="8"/>
      <c r="NC146" s="8"/>
      <c r="ND146" s="8"/>
      <c r="NE146" s="8"/>
      <c r="NF146" s="8"/>
      <c r="NG146" s="8"/>
      <c r="NH146" s="8"/>
      <c r="NI146" s="8"/>
      <c r="NJ146" s="8"/>
      <c r="NK146" s="8"/>
      <c r="NL146" s="8"/>
      <c r="NM146" s="8"/>
      <c r="NN146" s="8"/>
      <c r="NO146" s="8"/>
      <c r="NP146" s="8"/>
      <c r="NQ146" s="8"/>
      <c r="NR146" s="8"/>
      <c r="NS146" s="8"/>
      <c r="NT146" s="8"/>
      <c r="NU146" s="8"/>
      <c r="NV146" s="8"/>
      <c r="NW146" s="8"/>
      <c r="NX146" s="8"/>
      <c r="NY146" s="8"/>
      <c r="NZ146" s="8"/>
      <c r="OA146" s="8"/>
      <c r="OB146" s="8"/>
      <c r="OC146" s="8"/>
      <c r="OD146" s="8"/>
      <c r="OE146" s="8"/>
      <c r="OF146" s="8"/>
      <c r="OG146" s="8"/>
      <c r="OH146" s="8"/>
      <c r="OI146" s="8"/>
      <c r="OJ146" s="8"/>
      <c r="OK146" s="8"/>
      <c r="OL146" s="8"/>
      <c r="OM146" s="8"/>
      <c r="ON146" s="8"/>
    </row>
    <row r="147" spans="1:404" s="9" customFormat="1" x14ac:dyDescent="0.15">
      <c r="A147" s="38">
        <v>606</v>
      </c>
      <c r="B147" s="11" t="s">
        <v>627</v>
      </c>
      <c r="C147" s="39">
        <v>2500</v>
      </c>
      <c r="D147" s="40">
        <v>7.7</v>
      </c>
      <c r="E147" s="123">
        <v>1</v>
      </c>
      <c r="F147" s="95">
        <f t="shared" si="10"/>
        <v>7.7</v>
      </c>
      <c r="G147" s="43" t="s">
        <v>523</v>
      </c>
      <c r="H147" s="44"/>
      <c r="I147" s="53" t="s">
        <v>304</v>
      </c>
      <c r="J147" s="46" t="s">
        <v>8</v>
      </c>
      <c r="K147" s="86">
        <v>156</v>
      </c>
      <c r="L147" s="219">
        <f t="shared" si="11"/>
        <v>1201.2</v>
      </c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  <c r="IU147" s="8"/>
      <c r="IV147" s="8"/>
      <c r="IW147" s="8"/>
      <c r="IX147" s="8"/>
      <c r="IY147" s="8"/>
      <c r="IZ147" s="8"/>
      <c r="JA147" s="8"/>
      <c r="JB147" s="8"/>
      <c r="JC147" s="8"/>
      <c r="JD147" s="8"/>
      <c r="JE147" s="8"/>
      <c r="JF147" s="8"/>
      <c r="JG147" s="8"/>
      <c r="JH147" s="8"/>
      <c r="JI147" s="8"/>
      <c r="JJ147" s="8"/>
      <c r="JK147" s="8"/>
      <c r="JL147" s="8"/>
      <c r="JM147" s="8"/>
      <c r="JN147" s="8"/>
      <c r="JO147" s="8"/>
      <c r="JP147" s="8"/>
      <c r="JQ147" s="8"/>
      <c r="JR147" s="8"/>
      <c r="JS147" s="8"/>
      <c r="JT147" s="8"/>
      <c r="JU147" s="8"/>
      <c r="JV147" s="8"/>
      <c r="JW147" s="8"/>
      <c r="JX147" s="8"/>
      <c r="JY147" s="8"/>
      <c r="JZ147" s="8"/>
      <c r="KA147" s="8"/>
      <c r="KB147" s="8"/>
      <c r="KC147" s="8"/>
      <c r="KD147" s="8"/>
      <c r="KE147" s="8"/>
      <c r="KF147" s="8"/>
      <c r="KG147" s="8"/>
      <c r="KH147" s="8"/>
      <c r="KI147" s="8"/>
      <c r="KJ147" s="8"/>
      <c r="KK147" s="8"/>
      <c r="KL147" s="8"/>
      <c r="KM147" s="8"/>
      <c r="KN147" s="8"/>
      <c r="KO147" s="8"/>
      <c r="KP147" s="8"/>
      <c r="KQ147" s="8"/>
      <c r="KR147" s="8"/>
      <c r="KS147" s="8"/>
      <c r="KT147" s="8"/>
      <c r="KU147" s="8"/>
      <c r="KV147" s="8"/>
      <c r="KW147" s="8"/>
      <c r="KX147" s="8"/>
      <c r="KY147" s="8"/>
      <c r="KZ147" s="8"/>
      <c r="LA147" s="8"/>
      <c r="LB147" s="8"/>
      <c r="LC147" s="8"/>
      <c r="LD147" s="8"/>
      <c r="LE147" s="8"/>
      <c r="LF147" s="8"/>
      <c r="LG147" s="8"/>
      <c r="LH147" s="8"/>
      <c r="LI147" s="8"/>
      <c r="LJ147" s="8"/>
      <c r="LK147" s="8"/>
      <c r="LL147" s="8"/>
      <c r="LM147" s="8"/>
      <c r="LN147" s="8"/>
      <c r="LO147" s="8"/>
      <c r="LP147" s="8"/>
      <c r="LQ147" s="8"/>
      <c r="LR147" s="8"/>
      <c r="LS147" s="8"/>
      <c r="LT147" s="8"/>
      <c r="LU147" s="8"/>
      <c r="LV147" s="8"/>
      <c r="LW147" s="8"/>
      <c r="LX147" s="8"/>
      <c r="LY147" s="8"/>
      <c r="LZ147" s="8"/>
      <c r="MA147" s="8"/>
      <c r="MB147" s="8"/>
      <c r="MC147" s="8"/>
      <c r="MD147" s="8"/>
      <c r="ME147" s="8"/>
      <c r="MF147" s="8"/>
      <c r="MG147" s="8"/>
      <c r="MH147" s="8"/>
      <c r="MI147" s="8"/>
      <c r="MJ147" s="8"/>
      <c r="MK147" s="8"/>
      <c r="ML147" s="8"/>
      <c r="MM147" s="8"/>
      <c r="MN147" s="8"/>
      <c r="MO147" s="8"/>
      <c r="MP147" s="8"/>
      <c r="MQ147" s="8"/>
      <c r="MR147" s="8"/>
      <c r="MS147" s="8"/>
      <c r="MT147" s="8"/>
      <c r="MU147" s="8"/>
      <c r="MV147" s="8"/>
      <c r="MW147" s="8"/>
      <c r="MX147" s="8"/>
      <c r="MY147" s="8"/>
      <c r="MZ147" s="8"/>
      <c r="NA147" s="8"/>
      <c r="NB147" s="8"/>
      <c r="NC147" s="8"/>
      <c r="ND147" s="8"/>
      <c r="NE147" s="8"/>
      <c r="NF147" s="8"/>
      <c r="NG147" s="8"/>
      <c r="NH147" s="8"/>
      <c r="NI147" s="8"/>
      <c r="NJ147" s="8"/>
      <c r="NK147" s="8"/>
      <c r="NL147" s="8"/>
      <c r="NM147" s="8"/>
      <c r="NN147" s="8"/>
      <c r="NO147" s="8"/>
      <c r="NP147" s="8"/>
      <c r="NQ147" s="8"/>
      <c r="NR147" s="8"/>
      <c r="NS147" s="8"/>
      <c r="NT147" s="8"/>
      <c r="NU147" s="8"/>
      <c r="NV147" s="8"/>
      <c r="NW147" s="8"/>
      <c r="NX147" s="8"/>
      <c r="NY147" s="8"/>
      <c r="NZ147" s="8"/>
      <c r="OA147" s="8"/>
      <c r="OB147" s="8"/>
      <c r="OC147" s="8"/>
      <c r="OD147" s="8"/>
      <c r="OE147" s="8"/>
      <c r="OF147" s="8"/>
      <c r="OG147" s="8"/>
      <c r="OH147" s="8"/>
      <c r="OI147" s="8"/>
      <c r="OJ147" s="8"/>
      <c r="OK147" s="8"/>
      <c r="OL147" s="8"/>
      <c r="OM147" s="8"/>
      <c r="ON147" s="8"/>
    </row>
    <row r="148" spans="1:404" s="9" customFormat="1" x14ac:dyDescent="0.15">
      <c r="A148" s="38">
        <v>607</v>
      </c>
      <c r="B148" s="11" t="s">
        <v>628</v>
      </c>
      <c r="C148" s="39">
        <v>2500</v>
      </c>
      <c r="D148" s="40">
        <v>17.95</v>
      </c>
      <c r="E148" s="123">
        <v>1</v>
      </c>
      <c r="F148" s="95">
        <f t="shared" si="10"/>
        <v>17.95</v>
      </c>
      <c r="G148" s="43" t="s">
        <v>523</v>
      </c>
      <c r="H148" s="44"/>
      <c r="I148" s="53" t="s">
        <v>304</v>
      </c>
      <c r="J148" s="46" t="s">
        <v>8</v>
      </c>
      <c r="K148" s="86">
        <v>156</v>
      </c>
      <c r="L148" s="219">
        <f t="shared" si="11"/>
        <v>2800.2</v>
      </c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8"/>
      <c r="IV148" s="8"/>
      <c r="IW148" s="8"/>
      <c r="IX148" s="8"/>
      <c r="IY148" s="8"/>
      <c r="IZ148" s="8"/>
      <c r="JA148" s="8"/>
      <c r="JB148" s="8"/>
      <c r="JC148" s="8"/>
      <c r="JD148" s="8"/>
      <c r="JE148" s="8"/>
      <c r="JF148" s="8"/>
      <c r="JG148" s="8"/>
      <c r="JH148" s="8"/>
      <c r="JI148" s="8"/>
      <c r="JJ148" s="8"/>
      <c r="JK148" s="8"/>
      <c r="JL148" s="8"/>
      <c r="JM148" s="8"/>
      <c r="JN148" s="8"/>
      <c r="JO148" s="8"/>
      <c r="JP148" s="8"/>
      <c r="JQ148" s="8"/>
      <c r="JR148" s="8"/>
      <c r="JS148" s="8"/>
      <c r="JT148" s="8"/>
      <c r="JU148" s="8"/>
      <c r="JV148" s="8"/>
      <c r="JW148" s="8"/>
      <c r="JX148" s="8"/>
      <c r="JY148" s="8"/>
      <c r="JZ148" s="8"/>
      <c r="KA148" s="8"/>
      <c r="KB148" s="8"/>
      <c r="KC148" s="8"/>
      <c r="KD148" s="8"/>
      <c r="KE148" s="8"/>
      <c r="KF148" s="8"/>
      <c r="KG148" s="8"/>
      <c r="KH148" s="8"/>
      <c r="KI148" s="8"/>
      <c r="KJ148" s="8"/>
      <c r="KK148" s="8"/>
      <c r="KL148" s="8"/>
      <c r="KM148" s="8"/>
      <c r="KN148" s="8"/>
      <c r="KO148" s="8"/>
      <c r="KP148" s="8"/>
      <c r="KQ148" s="8"/>
      <c r="KR148" s="8"/>
      <c r="KS148" s="8"/>
      <c r="KT148" s="8"/>
      <c r="KU148" s="8"/>
      <c r="KV148" s="8"/>
      <c r="KW148" s="8"/>
      <c r="KX148" s="8"/>
      <c r="KY148" s="8"/>
      <c r="KZ148" s="8"/>
      <c r="LA148" s="8"/>
      <c r="LB148" s="8"/>
      <c r="LC148" s="8"/>
      <c r="LD148" s="8"/>
      <c r="LE148" s="8"/>
      <c r="LF148" s="8"/>
      <c r="LG148" s="8"/>
      <c r="LH148" s="8"/>
      <c r="LI148" s="8"/>
      <c r="LJ148" s="8"/>
      <c r="LK148" s="8"/>
      <c r="LL148" s="8"/>
      <c r="LM148" s="8"/>
      <c r="LN148" s="8"/>
      <c r="LO148" s="8"/>
      <c r="LP148" s="8"/>
      <c r="LQ148" s="8"/>
      <c r="LR148" s="8"/>
      <c r="LS148" s="8"/>
      <c r="LT148" s="8"/>
      <c r="LU148" s="8"/>
      <c r="LV148" s="8"/>
      <c r="LW148" s="8"/>
      <c r="LX148" s="8"/>
      <c r="LY148" s="8"/>
      <c r="LZ148" s="8"/>
      <c r="MA148" s="8"/>
      <c r="MB148" s="8"/>
      <c r="MC148" s="8"/>
      <c r="MD148" s="8"/>
      <c r="ME148" s="8"/>
      <c r="MF148" s="8"/>
      <c r="MG148" s="8"/>
      <c r="MH148" s="8"/>
      <c r="MI148" s="8"/>
      <c r="MJ148" s="8"/>
      <c r="MK148" s="8"/>
      <c r="ML148" s="8"/>
      <c r="MM148" s="8"/>
      <c r="MN148" s="8"/>
      <c r="MO148" s="8"/>
      <c r="MP148" s="8"/>
      <c r="MQ148" s="8"/>
      <c r="MR148" s="8"/>
      <c r="MS148" s="8"/>
      <c r="MT148" s="8"/>
      <c r="MU148" s="8"/>
      <c r="MV148" s="8"/>
      <c r="MW148" s="8"/>
      <c r="MX148" s="8"/>
      <c r="MY148" s="8"/>
      <c r="MZ148" s="8"/>
      <c r="NA148" s="8"/>
      <c r="NB148" s="8"/>
      <c r="NC148" s="8"/>
      <c r="ND148" s="8"/>
      <c r="NE148" s="8"/>
      <c r="NF148" s="8"/>
      <c r="NG148" s="8"/>
      <c r="NH148" s="8"/>
      <c r="NI148" s="8"/>
      <c r="NJ148" s="8"/>
      <c r="NK148" s="8"/>
      <c r="NL148" s="8"/>
      <c r="NM148" s="8"/>
      <c r="NN148" s="8"/>
      <c r="NO148" s="8"/>
      <c r="NP148" s="8"/>
      <c r="NQ148" s="8"/>
      <c r="NR148" s="8"/>
      <c r="NS148" s="8"/>
      <c r="NT148" s="8"/>
      <c r="NU148" s="8"/>
      <c r="NV148" s="8"/>
      <c r="NW148" s="8"/>
      <c r="NX148" s="8"/>
      <c r="NY148" s="8"/>
      <c r="NZ148" s="8"/>
      <c r="OA148" s="8"/>
      <c r="OB148" s="8"/>
      <c r="OC148" s="8"/>
      <c r="OD148" s="8"/>
      <c r="OE148" s="8"/>
      <c r="OF148" s="8"/>
      <c r="OG148" s="8"/>
      <c r="OH148" s="8"/>
      <c r="OI148" s="8"/>
      <c r="OJ148" s="8"/>
      <c r="OK148" s="8"/>
      <c r="OL148" s="8"/>
      <c r="OM148" s="8"/>
      <c r="ON148" s="8"/>
    </row>
    <row r="149" spans="1:404" s="9" customFormat="1" x14ac:dyDescent="0.15">
      <c r="A149" s="38">
        <v>608</v>
      </c>
      <c r="B149" s="11" t="s">
        <v>629</v>
      </c>
      <c r="C149" s="39">
        <v>2500</v>
      </c>
      <c r="D149" s="40">
        <v>9.52</v>
      </c>
      <c r="E149" s="123">
        <v>1</v>
      </c>
      <c r="F149" s="95">
        <f t="shared" si="10"/>
        <v>9.52</v>
      </c>
      <c r="G149" s="43" t="s">
        <v>523</v>
      </c>
      <c r="H149" s="44"/>
      <c r="I149" s="53" t="s">
        <v>304</v>
      </c>
      <c r="J149" s="46" t="s">
        <v>8</v>
      </c>
      <c r="K149" s="86">
        <v>156</v>
      </c>
      <c r="L149" s="219">
        <f t="shared" si="11"/>
        <v>1485.12</v>
      </c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  <c r="IU149" s="8"/>
      <c r="IV149" s="8"/>
      <c r="IW149" s="8"/>
      <c r="IX149" s="8"/>
      <c r="IY149" s="8"/>
      <c r="IZ149" s="8"/>
      <c r="JA149" s="8"/>
      <c r="JB149" s="8"/>
      <c r="JC149" s="8"/>
      <c r="JD149" s="8"/>
      <c r="JE149" s="8"/>
      <c r="JF149" s="8"/>
      <c r="JG149" s="8"/>
      <c r="JH149" s="8"/>
      <c r="JI149" s="8"/>
      <c r="JJ149" s="8"/>
      <c r="JK149" s="8"/>
      <c r="JL149" s="8"/>
      <c r="JM149" s="8"/>
      <c r="JN149" s="8"/>
      <c r="JO149" s="8"/>
      <c r="JP149" s="8"/>
      <c r="JQ149" s="8"/>
      <c r="JR149" s="8"/>
      <c r="JS149" s="8"/>
      <c r="JT149" s="8"/>
      <c r="JU149" s="8"/>
      <c r="JV149" s="8"/>
      <c r="JW149" s="8"/>
      <c r="JX149" s="8"/>
      <c r="JY149" s="8"/>
      <c r="JZ149" s="8"/>
      <c r="KA149" s="8"/>
      <c r="KB149" s="8"/>
      <c r="KC149" s="8"/>
      <c r="KD149" s="8"/>
      <c r="KE149" s="8"/>
      <c r="KF149" s="8"/>
      <c r="KG149" s="8"/>
      <c r="KH149" s="8"/>
      <c r="KI149" s="8"/>
      <c r="KJ149" s="8"/>
      <c r="KK149" s="8"/>
      <c r="KL149" s="8"/>
      <c r="KM149" s="8"/>
      <c r="KN149" s="8"/>
      <c r="KO149" s="8"/>
      <c r="KP149" s="8"/>
      <c r="KQ149" s="8"/>
      <c r="KR149" s="8"/>
      <c r="KS149" s="8"/>
      <c r="KT149" s="8"/>
      <c r="KU149" s="8"/>
      <c r="KV149" s="8"/>
      <c r="KW149" s="8"/>
      <c r="KX149" s="8"/>
      <c r="KY149" s="8"/>
      <c r="KZ149" s="8"/>
      <c r="LA149" s="8"/>
      <c r="LB149" s="8"/>
      <c r="LC149" s="8"/>
      <c r="LD149" s="8"/>
      <c r="LE149" s="8"/>
      <c r="LF149" s="8"/>
      <c r="LG149" s="8"/>
      <c r="LH149" s="8"/>
      <c r="LI149" s="8"/>
      <c r="LJ149" s="8"/>
      <c r="LK149" s="8"/>
      <c r="LL149" s="8"/>
      <c r="LM149" s="8"/>
      <c r="LN149" s="8"/>
      <c r="LO149" s="8"/>
      <c r="LP149" s="8"/>
      <c r="LQ149" s="8"/>
      <c r="LR149" s="8"/>
      <c r="LS149" s="8"/>
      <c r="LT149" s="8"/>
      <c r="LU149" s="8"/>
      <c r="LV149" s="8"/>
      <c r="LW149" s="8"/>
      <c r="LX149" s="8"/>
      <c r="LY149" s="8"/>
      <c r="LZ149" s="8"/>
      <c r="MA149" s="8"/>
      <c r="MB149" s="8"/>
      <c r="MC149" s="8"/>
      <c r="MD149" s="8"/>
      <c r="ME149" s="8"/>
      <c r="MF149" s="8"/>
      <c r="MG149" s="8"/>
      <c r="MH149" s="8"/>
      <c r="MI149" s="8"/>
      <c r="MJ149" s="8"/>
      <c r="MK149" s="8"/>
      <c r="ML149" s="8"/>
      <c r="MM149" s="8"/>
      <c r="MN149" s="8"/>
      <c r="MO149" s="8"/>
      <c r="MP149" s="8"/>
      <c r="MQ149" s="8"/>
      <c r="MR149" s="8"/>
      <c r="MS149" s="8"/>
      <c r="MT149" s="8"/>
      <c r="MU149" s="8"/>
      <c r="MV149" s="8"/>
      <c r="MW149" s="8"/>
      <c r="MX149" s="8"/>
      <c r="MY149" s="8"/>
      <c r="MZ149" s="8"/>
      <c r="NA149" s="8"/>
      <c r="NB149" s="8"/>
      <c r="NC149" s="8"/>
      <c r="ND149" s="8"/>
      <c r="NE149" s="8"/>
      <c r="NF149" s="8"/>
      <c r="NG149" s="8"/>
      <c r="NH149" s="8"/>
      <c r="NI149" s="8"/>
      <c r="NJ149" s="8"/>
      <c r="NK149" s="8"/>
      <c r="NL149" s="8"/>
      <c r="NM149" s="8"/>
      <c r="NN149" s="8"/>
      <c r="NO149" s="8"/>
      <c r="NP149" s="8"/>
      <c r="NQ149" s="8"/>
      <c r="NR149" s="8"/>
      <c r="NS149" s="8"/>
      <c r="NT149" s="8"/>
      <c r="NU149" s="8"/>
      <c r="NV149" s="8"/>
      <c r="NW149" s="8"/>
      <c r="NX149" s="8"/>
      <c r="NY149" s="8"/>
      <c r="NZ149" s="8"/>
      <c r="OA149" s="8"/>
      <c r="OB149" s="8"/>
      <c r="OC149" s="8"/>
      <c r="OD149" s="8"/>
      <c r="OE149" s="8"/>
      <c r="OF149" s="8"/>
      <c r="OG149" s="8"/>
      <c r="OH149" s="8"/>
      <c r="OI149" s="8"/>
      <c r="OJ149" s="8"/>
      <c r="OK149" s="8"/>
      <c r="OL149" s="8"/>
      <c r="OM149" s="8"/>
      <c r="ON149" s="8"/>
    </row>
    <row r="150" spans="1:404" s="9" customFormat="1" x14ac:dyDescent="0.15">
      <c r="A150" s="38">
        <v>609</v>
      </c>
      <c r="B150" s="11" t="s">
        <v>630</v>
      </c>
      <c r="C150" s="39">
        <v>2500</v>
      </c>
      <c r="D150" s="40">
        <v>9.52</v>
      </c>
      <c r="E150" s="123">
        <v>1</v>
      </c>
      <c r="F150" s="95">
        <f t="shared" si="10"/>
        <v>9.52</v>
      </c>
      <c r="G150" s="43" t="s">
        <v>523</v>
      </c>
      <c r="H150" s="44"/>
      <c r="I150" s="53" t="s">
        <v>304</v>
      </c>
      <c r="J150" s="46" t="s">
        <v>8</v>
      </c>
      <c r="K150" s="86">
        <v>156</v>
      </c>
      <c r="L150" s="219">
        <f t="shared" si="11"/>
        <v>1485.12</v>
      </c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  <c r="IU150" s="8"/>
      <c r="IV150" s="8"/>
      <c r="IW150" s="8"/>
      <c r="IX150" s="8"/>
      <c r="IY150" s="8"/>
      <c r="IZ150" s="8"/>
      <c r="JA150" s="8"/>
      <c r="JB150" s="8"/>
      <c r="JC150" s="8"/>
      <c r="JD150" s="8"/>
      <c r="JE150" s="8"/>
      <c r="JF150" s="8"/>
      <c r="JG150" s="8"/>
      <c r="JH150" s="8"/>
      <c r="JI150" s="8"/>
      <c r="JJ150" s="8"/>
      <c r="JK150" s="8"/>
      <c r="JL150" s="8"/>
      <c r="JM150" s="8"/>
      <c r="JN150" s="8"/>
      <c r="JO150" s="8"/>
      <c r="JP150" s="8"/>
      <c r="JQ150" s="8"/>
      <c r="JR150" s="8"/>
      <c r="JS150" s="8"/>
      <c r="JT150" s="8"/>
      <c r="JU150" s="8"/>
      <c r="JV150" s="8"/>
      <c r="JW150" s="8"/>
      <c r="JX150" s="8"/>
      <c r="JY150" s="8"/>
      <c r="JZ150" s="8"/>
      <c r="KA150" s="8"/>
      <c r="KB150" s="8"/>
      <c r="KC150" s="8"/>
      <c r="KD150" s="8"/>
      <c r="KE150" s="8"/>
      <c r="KF150" s="8"/>
      <c r="KG150" s="8"/>
      <c r="KH150" s="8"/>
      <c r="KI150" s="8"/>
      <c r="KJ150" s="8"/>
      <c r="KK150" s="8"/>
      <c r="KL150" s="8"/>
      <c r="KM150" s="8"/>
      <c r="KN150" s="8"/>
      <c r="KO150" s="8"/>
      <c r="KP150" s="8"/>
      <c r="KQ150" s="8"/>
      <c r="KR150" s="8"/>
      <c r="KS150" s="8"/>
      <c r="KT150" s="8"/>
      <c r="KU150" s="8"/>
      <c r="KV150" s="8"/>
      <c r="KW150" s="8"/>
      <c r="KX150" s="8"/>
      <c r="KY150" s="8"/>
      <c r="KZ150" s="8"/>
      <c r="LA150" s="8"/>
      <c r="LB150" s="8"/>
      <c r="LC150" s="8"/>
      <c r="LD150" s="8"/>
      <c r="LE150" s="8"/>
      <c r="LF150" s="8"/>
      <c r="LG150" s="8"/>
      <c r="LH150" s="8"/>
      <c r="LI150" s="8"/>
      <c r="LJ150" s="8"/>
      <c r="LK150" s="8"/>
      <c r="LL150" s="8"/>
      <c r="LM150" s="8"/>
      <c r="LN150" s="8"/>
      <c r="LO150" s="8"/>
      <c r="LP150" s="8"/>
      <c r="LQ150" s="8"/>
      <c r="LR150" s="8"/>
      <c r="LS150" s="8"/>
      <c r="LT150" s="8"/>
      <c r="LU150" s="8"/>
      <c r="LV150" s="8"/>
      <c r="LW150" s="8"/>
      <c r="LX150" s="8"/>
      <c r="LY150" s="8"/>
      <c r="LZ150" s="8"/>
      <c r="MA150" s="8"/>
      <c r="MB150" s="8"/>
      <c r="MC150" s="8"/>
      <c r="MD150" s="8"/>
      <c r="ME150" s="8"/>
      <c r="MF150" s="8"/>
      <c r="MG150" s="8"/>
      <c r="MH150" s="8"/>
      <c r="MI150" s="8"/>
      <c r="MJ150" s="8"/>
      <c r="MK150" s="8"/>
      <c r="ML150" s="8"/>
      <c r="MM150" s="8"/>
      <c r="MN150" s="8"/>
      <c r="MO150" s="8"/>
      <c r="MP150" s="8"/>
      <c r="MQ150" s="8"/>
      <c r="MR150" s="8"/>
      <c r="MS150" s="8"/>
      <c r="MT150" s="8"/>
      <c r="MU150" s="8"/>
      <c r="MV150" s="8"/>
      <c r="MW150" s="8"/>
      <c r="MX150" s="8"/>
      <c r="MY150" s="8"/>
      <c r="MZ150" s="8"/>
      <c r="NA150" s="8"/>
      <c r="NB150" s="8"/>
      <c r="NC150" s="8"/>
      <c r="ND150" s="8"/>
      <c r="NE150" s="8"/>
      <c r="NF150" s="8"/>
      <c r="NG150" s="8"/>
      <c r="NH150" s="8"/>
      <c r="NI150" s="8"/>
      <c r="NJ150" s="8"/>
      <c r="NK150" s="8"/>
      <c r="NL150" s="8"/>
      <c r="NM150" s="8"/>
      <c r="NN150" s="8"/>
      <c r="NO150" s="8"/>
      <c r="NP150" s="8"/>
      <c r="NQ150" s="8"/>
      <c r="NR150" s="8"/>
      <c r="NS150" s="8"/>
      <c r="NT150" s="8"/>
      <c r="NU150" s="8"/>
      <c r="NV150" s="8"/>
      <c r="NW150" s="8"/>
      <c r="NX150" s="8"/>
      <c r="NY150" s="8"/>
      <c r="NZ150" s="8"/>
      <c r="OA150" s="8"/>
      <c r="OB150" s="8"/>
      <c r="OC150" s="8"/>
      <c r="OD150" s="8"/>
      <c r="OE150" s="8"/>
      <c r="OF150" s="8"/>
      <c r="OG150" s="8"/>
      <c r="OH150" s="8"/>
      <c r="OI150" s="8"/>
      <c r="OJ150" s="8"/>
      <c r="OK150" s="8"/>
      <c r="OL150" s="8"/>
      <c r="OM150" s="8"/>
      <c r="ON150" s="8"/>
    </row>
    <row r="151" spans="1:404" s="9" customFormat="1" x14ac:dyDescent="0.15">
      <c r="A151" s="38">
        <v>610</v>
      </c>
      <c r="B151" s="11" t="s">
        <v>631</v>
      </c>
      <c r="C151" s="39">
        <v>2500</v>
      </c>
      <c r="D151" s="40">
        <v>10.15</v>
      </c>
      <c r="E151" s="123">
        <v>1</v>
      </c>
      <c r="F151" s="95">
        <f t="shared" si="10"/>
        <v>10.15</v>
      </c>
      <c r="G151" s="43" t="s">
        <v>523</v>
      </c>
      <c r="H151" s="44"/>
      <c r="I151" s="53" t="s">
        <v>304</v>
      </c>
      <c r="J151" s="46" t="s">
        <v>8</v>
      </c>
      <c r="K151" s="86">
        <v>156</v>
      </c>
      <c r="L151" s="219">
        <f t="shared" si="11"/>
        <v>1583.4</v>
      </c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  <c r="IU151" s="8"/>
      <c r="IV151" s="8"/>
      <c r="IW151" s="8"/>
      <c r="IX151" s="8"/>
      <c r="IY151" s="8"/>
      <c r="IZ151" s="8"/>
      <c r="JA151" s="8"/>
      <c r="JB151" s="8"/>
      <c r="JC151" s="8"/>
      <c r="JD151" s="8"/>
      <c r="JE151" s="8"/>
      <c r="JF151" s="8"/>
      <c r="JG151" s="8"/>
      <c r="JH151" s="8"/>
      <c r="JI151" s="8"/>
      <c r="JJ151" s="8"/>
      <c r="JK151" s="8"/>
      <c r="JL151" s="8"/>
      <c r="JM151" s="8"/>
      <c r="JN151" s="8"/>
      <c r="JO151" s="8"/>
      <c r="JP151" s="8"/>
      <c r="JQ151" s="8"/>
      <c r="JR151" s="8"/>
      <c r="JS151" s="8"/>
      <c r="JT151" s="8"/>
      <c r="JU151" s="8"/>
      <c r="JV151" s="8"/>
      <c r="JW151" s="8"/>
      <c r="JX151" s="8"/>
      <c r="JY151" s="8"/>
      <c r="JZ151" s="8"/>
      <c r="KA151" s="8"/>
      <c r="KB151" s="8"/>
      <c r="KC151" s="8"/>
      <c r="KD151" s="8"/>
      <c r="KE151" s="8"/>
      <c r="KF151" s="8"/>
      <c r="KG151" s="8"/>
      <c r="KH151" s="8"/>
      <c r="KI151" s="8"/>
      <c r="KJ151" s="8"/>
      <c r="KK151" s="8"/>
      <c r="KL151" s="8"/>
      <c r="KM151" s="8"/>
      <c r="KN151" s="8"/>
      <c r="KO151" s="8"/>
      <c r="KP151" s="8"/>
      <c r="KQ151" s="8"/>
      <c r="KR151" s="8"/>
      <c r="KS151" s="8"/>
      <c r="KT151" s="8"/>
      <c r="KU151" s="8"/>
      <c r="KV151" s="8"/>
      <c r="KW151" s="8"/>
      <c r="KX151" s="8"/>
      <c r="KY151" s="8"/>
      <c r="KZ151" s="8"/>
      <c r="LA151" s="8"/>
      <c r="LB151" s="8"/>
      <c r="LC151" s="8"/>
      <c r="LD151" s="8"/>
      <c r="LE151" s="8"/>
      <c r="LF151" s="8"/>
      <c r="LG151" s="8"/>
      <c r="LH151" s="8"/>
      <c r="LI151" s="8"/>
      <c r="LJ151" s="8"/>
      <c r="LK151" s="8"/>
      <c r="LL151" s="8"/>
      <c r="LM151" s="8"/>
      <c r="LN151" s="8"/>
      <c r="LO151" s="8"/>
      <c r="LP151" s="8"/>
      <c r="LQ151" s="8"/>
      <c r="LR151" s="8"/>
      <c r="LS151" s="8"/>
      <c r="LT151" s="8"/>
      <c r="LU151" s="8"/>
      <c r="LV151" s="8"/>
      <c r="LW151" s="8"/>
      <c r="LX151" s="8"/>
      <c r="LY151" s="8"/>
      <c r="LZ151" s="8"/>
      <c r="MA151" s="8"/>
      <c r="MB151" s="8"/>
      <c r="MC151" s="8"/>
      <c r="MD151" s="8"/>
      <c r="ME151" s="8"/>
      <c r="MF151" s="8"/>
      <c r="MG151" s="8"/>
      <c r="MH151" s="8"/>
      <c r="MI151" s="8"/>
      <c r="MJ151" s="8"/>
      <c r="MK151" s="8"/>
      <c r="ML151" s="8"/>
      <c r="MM151" s="8"/>
      <c r="MN151" s="8"/>
      <c r="MO151" s="8"/>
      <c r="MP151" s="8"/>
      <c r="MQ151" s="8"/>
      <c r="MR151" s="8"/>
      <c r="MS151" s="8"/>
      <c r="MT151" s="8"/>
      <c r="MU151" s="8"/>
      <c r="MV151" s="8"/>
      <c r="MW151" s="8"/>
      <c r="MX151" s="8"/>
      <c r="MY151" s="8"/>
      <c r="MZ151" s="8"/>
      <c r="NA151" s="8"/>
      <c r="NB151" s="8"/>
      <c r="NC151" s="8"/>
      <c r="ND151" s="8"/>
      <c r="NE151" s="8"/>
      <c r="NF151" s="8"/>
      <c r="NG151" s="8"/>
      <c r="NH151" s="8"/>
      <c r="NI151" s="8"/>
      <c r="NJ151" s="8"/>
      <c r="NK151" s="8"/>
      <c r="NL151" s="8"/>
      <c r="NM151" s="8"/>
      <c r="NN151" s="8"/>
      <c r="NO151" s="8"/>
      <c r="NP151" s="8"/>
      <c r="NQ151" s="8"/>
      <c r="NR151" s="8"/>
      <c r="NS151" s="8"/>
      <c r="NT151" s="8"/>
      <c r="NU151" s="8"/>
      <c r="NV151" s="8"/>
      <c r="NW151" s="8"/>
      <c r="NX151" s="8"/>
      <c r="NY151" s="8"/>
      <c r="NZ151" s="8"/>
      <c r="OA151" s="8"/>
      <c r="OB151" s="8"/>
      <c r="OC151" s="8"/>
      <c r="OD151" s="8"/>
      <c r="OE151" s="8"/>
      <c r="OF151" s="8"/>
      <c r="OG151" s="8"/>
      <c r="OH151" s="8"/>
      <c r="OI151" s="8"/>
      <c r="OJ151" s="8"/>
      <c r="OK151" s="8"/>
      <c r="OL151" s="8"/>
      <c r="OM151" s="8"/>
      <c r="ON151" s="8"/>
    </row>
    <row r="152" spans="1:404" s="9" customFormat="1" x14ac:dyDescent="0.15">
      <c r="A152" s="38">
        <v>611</v>
      </c>
      <c r="B152" s="11" t="s">
        <v>632</v>
      </c>
      <c r="C152" s="39">
        <v>2500</v>
      </c>
      <c r="D152" s="40">
        <v>12.25</v>
      </c>
      <c r="E152" s="123">
        <v>1</v>
      </c>
      <c r="F152" s="95">
        <f t="shared" si="10"/>
        <v>12.25</v>
      </c>
      <c r="G152" s="43" t="s">
        <v>523</v>
      </c>
      <c r="H152" s="44"/>
      <c r="I152" s="53" t="s">
        <v>304</v>
      </c>
      <c r="J152" s="46" t="s">
        <v>8</v>
      </c>
      <c r="K152" s="86">
        <v>156</v>
      </c>
      <c r="L152" s="219">
        <f t="shared" si="11"/>
        <v>1911</v>
      </c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8"/>
      <c r="IV152" s="8"/>
      <c r="IW152" s="8"/>
      <c r="IX152" s="8"/>
      <c r="IY152" s="8"/>
      <c r="IZ152" s="8"/>
      <c r="JA152" s="8"/>
      <c r="JB152" s="8"/>
      <c r="JC152" s="8"/>
      <c r="JD152" s="8"/>
      <c r="JE152" s="8"/>
      <c r="JF152" s="8"/>
      <c r="JG152" s="8"/>
      <c r="JH152" s="8"/>
      <c r="JI152" s="8"/>
      <c r="JJ152" s="8"/>
      <c r="JK152" s="8"/>
      <c r="JL152" s="8"/>
      <c r="JM152" s="8"/>
      <c r="JN152" s="8"/>
      <c r="JO152" s="8"/>
      <c r="JP152" s="8"/>
      <c r="JQ152" s="8"/>
      <c r="JR152" s="8"/>
      <c r="JS152" s="8"/>
      <c r="JT152" s="8"/>
      <c r="JU152" s="8"/>
      <c r="JV152" s="8"/>
      <c r="JW152" s="8"/>
      <c r="JX152" s="8"/>
      <c r="JY152" s="8"/>
      <c r="JZ152" s="8"/>
      <c r="KA152" s="8"/>
      <c r="KB152" s="8"/>
      <c r="KC152" s="8"/>
      <c r="KD152" s="8"/>
      <c r="KE152" s="8"/>
      <c r="KF152" s="8"/>
      <c r="KG152" s="8"/>
      <c r="KH152" s="8"/>
      <c r="KI152" s="8"/>
      <c r="KJ152" s="8"/>
      <c r="KK152" s="8"/>
      <c r="KL152" s="8"/>
      <c r="KM152" s="8"/>
      <c r="KN152" s="8"/>
      <c r="KO152" s="8"/>
      <c r="KP152" s="8"/>
      <c r="KQ152" s="8"/>
      <c r="KR152" s="8"/>
      <c r="KS152" s="8"/>
      <c r="KT152" s="8"/>
      <c r="KU152" s="8"/>
      <c r="KV152" s="8"/>
      <c r="KW152" s="8"/>
      <c r="KX152" s="8"/>
      <c r="KY152" s="8"/>
      <c r="KZ152" s="8"/>
      <c r="LA152" s="8"/>
      <c r="LB152" s="8"/>
      <c r="LC152" s="8"/>
      <c r="LD152" s="8"/>
      <c r="LE152" s="8"/>
      <c r="LF152" s="8"/>
      <c r="LG152" s="8"/>
      <c r="LH152" s="8"/>
      <c r="LI152" s="8"/>
      <c r="LJ152" s="8"/>
      <c r="LK152" s="8"/>
      <c r="LL152" s="8"/>
      <c r="LM152" s="8"/>
      <c r="LN152" s="8"/>
      <c r="LO152" s="8"/>
      <c r="LP152" s="8"/>
      <c r="LQ152" s="8"/>
      <c r="LR152" s="8"/>
      <c r="LS152" s="8"/>
      <c r="LT152" s="8"/>
      <c r="LU152" s="8"/>
      <c r="LV152" s="8"/>
      <c r="LW152" s="8"/>
      <c r="LX152" s="8"/>
      <c r="LY152" s="8"/>
      <c r="LZ152" s="8"/>
      <c r="MA152" s="8"/>
      <c r="MB152" s="8"/>
      <c r="MC152" s="8"/>
      <c r="MD152" s="8"/>
      <c r="ME152" s="8"/>
      <c r="MF152" s="8"/>
      <c r="MG152" s="8"/>
      <c r="MH152" s="8"/>
      <c r="MI152" s="8"/>
      <c r="MJ152" s="8"/>
      <c r="MK152" s="8"/>
      <c r="ML152" s="8"/>
      <c r="MM152" s="8"/>
      <c r="MN152" s="8"/>
      <c r="MO152" s="8"/>
      <c r="MP152" s="8"/>
      <c r="MQ152" s="8"/>
      <c r="MR152" s="8"/>
      <c r="MS152" s="8"/>
      <c r="MT152" s="8"/>
      <c r="MU152" s="8"/>
      <c r="MV152" s="8"/>
      <c r="MW152" s="8"/>
      <c r="MX152" s="8"/>
      <c r="MY152" s="8"/>
      <c r="MZ152" s="8"/>
      <c r="NA152" s="8"/>
      <c r="NB152" s="8"/>
      <c r="NC152" s="8"/>
      <c r="ND152" s="8"/>
      <c r="NE152" s="8"/>
      <c r="NF152" s="8"/>
      <c r="NG152" s="8"/>
      <c r="NH152" s="8"/>
      <c r="NI152" s="8"/>
      <c r="NJ152" s="8"/>
      <c r="NK152" s="8"/>
      <c r="NL152" s="8"/>
      <c r="NM152" s="8"/>
      <c r="NN152" s="8"/>
      <c r="NO152" s="8"/>
      <c r="NP152" s="8"/>
      <c r="NQ152" s="8"/>
      <c r="NR152" s="8"/>
      <c r="NS152" s="8"/>
      <c r="NT152" s="8"/>
      <c r="NU152" s="8"/>
      <c r="NV152" s="8"/>
      <c r="NW152" s="8"/>
      <c r="NX152" s="8"/>
      <c r="NY152" s="8"/>
      <c r="NZ152" s="8"/>
      <c r="OA152" s="8"/>
      <c r="OB152" s="8"/>
      <c r="OC152" s="8"/>
      <c r="OD152" s="8"/>
      <c r="OE152" s="8"/>
      <c r="OF152" s="8"/>
      <c r="OG152" s="8"/>
      <c r="OH152" s="8"/>
      <c r="OI152" s="8"/>
      <c r="OJ152" s="8"/>
      <c r="OK152" s="8"/>
      <c r="OL152" s="8"/>
      <c r="OM152" s="8"/>
      <c r="ON152" s="8"/>
    </row>
    <row r="153" spans="1:404" s="9" customFormat="1" x14ac:dyDescent="0.15">
      <c r="A153" s="38">
        <v>612</v>
      </c>
      <c r="B153" s="11" t="s">
        <v>633</v>
      </c>
      <c r="C153" s="39">
        <v>2500</v>
      </c>
      <c r="D153" s="40">
        <v>12.25</v>
      </c>
      <c r="E153" s="123">
        <v>1</v>
      </c>
      <c r="F153" s="95">
        <f t="shared" si="10"/>
        <v>12.25</v>
      </c>
      <c r="G153" s="43" t="s">
        <v>523</v>
      </c>
      <c r="H153" s="44"/>
      <c r="I153" s="53" t="s">
        <v>304</v>
      </c>
      <c r="J153" s="46" t="s">
        <v>8</v>
      </c>
      <c r="K153" s="86">
        <v>156</v>
      </c>
      <c r="L153" s="219">
        <f t="shared" si="11"/>
        <v>1911</v>
      </c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8"/>
      <c r="IV153" s="8"/>
      <c r="IW153" s="8"/>
      <c r="IX153" s="8"/>
      <c r="IY153" s="8"/>
      <c r="IZ153" s="8"/>
      <c r="JA153" s="8"/>
      <c r="JB153" s="8"/>
      <c r="JC153" s="8"/>
      <c r="JD153" s="8"/>
      <c r="JE153" s="8"/>
      <c r="JF153" s="8"/>
      <c r="JG153" s="8"/>
      <c r="JH153" s="8"/>
      <c r="JI153" s="8"/>
      <c r="JJ153" s="8"/>
      <c r="JK153" s="8"/>
      <c r="JL153" s="8"/>
      <c r="JM153" s="8"/>
      <c r="JN153" s="8"/>
      <c r="JO153" s="8"/>
      <c r="JP153" s="8"/>
      <c r="JQ153" s="8"/>
      <c r="JR153" s="8"/>
      <c r="JS153" s="8"/>
      <c r="JT153" s="8"/>
      <c r="JU153" s="8"/>
      <c r="JV153" s="8"/>
      <c r="JW153" s="8"/>
      <c r="JX153" s="8"/>
      <c r="JY153" s="8"/>
      <c r="JZ153" s="8"/>
      <c r="KA153" s="8"/>
      <c r="KB153" s="8"/>
      <c r="KC153" s="8"/>
      <c r="KD153" s="8"/>
      <c r="KE153" s="8"/>
      <c r="KF153" s="8"/>
      <c r="KG153" s="8"/>
      <c r="KH153" s="8"/>
      <c r="KI153" s="8"/>
      <c r="KJ153" s="8"/>
      <c r="KK153" s="8"/>
      <c r="KL153" s="8"/>
      <c r="KM153" s="8"/>
      <c r="KN153" s="8"/>
      <c r="KO153" s="8"/>
      <c r="KP153" s="8"/>
      <c r="KQ153" s="8"/>
      <c r="KR153" s="8"/>
      <c r="KS153" s="8"/>
      <c r="KT153" s="8"/>
      <c r="KU153" s="8"/>
      <c r="KV153" s="8"/>
      <c r="KW153" s="8"/>
      <c r="KX153" s="8"/>
      <c r="KY153" s="8"/>
      <c r="KZ153" s="8"/>
      <c r="LA153" s="8"/>
      <c r="LB153" s="8"/>
      <c r="LC153" s="8"/>
      <c r="LD153" s="8"/>
      <c r="LE153" s="8"/>
      <c r="LF153" s="8"/>
      <c r="LG153" s="8"/>
      <c r="LH153" s="8"/>
      <c r="LI153" s="8"/>
      <c r="LJ153" s="8"/>
      <c r="LK153" s="8"/>
      <c r="LL153" s="8"/>
      <c r="LM153" s="8"/>
      <c r="LN153" s="8"/>
      <c r="LO153" s="8"/>
      <c r="LP153" s="8"/>
      <c r="LQ153" s="8"/>
      <c r="LR153" s="8"/>
      <c r="LS153" s="8"/>
      <c r="LT153" s="8"/>
      <c r="LU153" s="8"/>
      <c r="LV153" s="8"/>
      <c r="LW153" s="8"/>
      <c r="LX153" s="8"/>
      <c r="LY153" s="8"/>
      <c r="LZ153" s="8"/>
      <c r="MA153" s="8"/>
      <c r="MB153" s="8"/>
      <c r="MC153" s="8"/>
      <c r="MD153" s="8"/>
      <c r="ME153" s="8"/>
      <c r="MF153" s="8"/>
      <c r="MG153" s="8"/>
      <c r="MH153" s="8"/>
      <c r="MI153" s="8"/>
      <c r="MJ153" s="8"/>
      <c r="MK153" s="8"/>
      <c r="ML153" s="8"/>
      <c r="MM153" s="8"/>
      <c r="MN153" s="8"/>
      <c r="MO153" s="8"/>
      <c r="MP153" s="8"/>
      <c r="MQ153" s="8"/>
      <c r="MR153" s="8"/>
      <c r="MS153" s="8"/>
      <c r="MT153" s="8"/>
      <c r="MU153" s="8"/>
      <c r="MV153" s="8"/>
      <c r="MW153" s="8"/>
      <c r="MX153" s="8"/>
      <c r="MY153" s="8"/>
      <c r="MZ153" s="8"/>
      <c r="NA153" s="8"/>
      <c r="NB153" s="8"/>
      <c r="NC153" s="8"/>
      <c r="ND153" s="8"/>
      <c r="NE153" s="8"/>
      <c r="NF153" s="8"/>
      <c r="NG153" s="8"/>
      <c r="NH153" s="8"/>
      <c r="NI153" s="8"/>
      <c r="NJ153" s="8"/>
      <c r="NK153" s="8"/>
      <c r="NL153" s="8"/>
      <c r="NM153" s="8"/>
      <c r="NN153" s="8"/>
      <c r="NO153" s="8"/>
      <c r="NP153" s="8"/>
      <c r="NQ153" s="8"/>
      <c r="NR153" s="8"/>
      <c r="NS153" s="8"/>
      <c r="NT153" s="8"/>
      <c r="NU153" s="8"/>
      <c r="NV153" s="8"/>
      <c r="NW153" s="8"/>
      <c r="NX153" s="8"/>
      <c r="NY153" s="8"/>
      <c r="NZ153" s="8"/>
      <c r="OA153" s="8"/>
      <c r="OB153" s="8"/>
      <c r="OC153" s="8"/>
      <c r="OD153" s="8"/>
      <c r="OE153" s="8"/>
      <c r="OF153" s="8"/>
      <c r="OG153" s="8"/>
      <c r="OH153" s="8"/>
      <c r="OI153" s="8"/>
      <c r="OJ153" s="8"/>
      <c r="OK153" s="8"/>
      <c r="OL153" s="8"/>
      <c r="OM153" s="8"/>
      <c r="ON153" s="8"/>
    </row>
    <row r="154" spans="1:404" s="9" customFormat="1" x14ac:dyDescent="0.15">
      <c r="A154" s="38">
        <v>613</v>
      </c>
      <c r="B154" s="11" t="s">
        <v>634</v>
      </c>
      <c r="C154" s="39">
        <v>2500</v>
      </c>
      <c r="D154" s="40">
        <v>47.77</v>
      </c>
      <c r="E154" s="123">
        <v>1</v>
      </c>
      <c r="F154" s="95">
        <f t="shared" si="10"/>
        <v>47.77</v>
      </c>
      <c r="G154" s="43" t="s">
        <v>523</v>
      </c>
      <c r="H154" s="44"/>
      <c r="I154" s="53" t="s">
        <v>304</v>
      </c>
      <c r="J154" s="46" t="s">
        <v>8</v>
      </c>
      <c r="K154" s="86">
        <v>156</v>
      </c>
      <c r="L154" s="219">
        <f t="shared" si="11"/>
        <v>7452.1200000000008</v>
      </c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  <c r="IU154" s="8"/>
      <c r="IV154" s="8"/>
      <c r="IW154" s="8"/>
      <c r="IX154" s="8"/>
      <c r="IY154" s="8"/>
      <c r="IZ154" s="8"/>
      <c r="JA154" s="8"/>
      <c r="JB154" s="8"/>
      <c r="JC154" s="8"/>
      <c r="JD154" s="8"/>
      <c r="JE154" s="8"/>
      <c r="JF154" s="8"/>
      <c r="JG154" s="8"/>
      <c r="JH154" s="8"/>
      <c r="JI154" s="8"/>
      <c r="JJ154" s="8"/>
      <c r="JK154" s="8"/>
      <c r="JL154" s="8"/>
      <c r="JM154" s="8"/>
      <c r="JN154" s="8"/>
      <c r="JO154" s="8"/>
      <c r="JP154" s="8"/>
      <c r="JQ154" s="8"/>
      <c r="JR154" s="8"/>
      <c r="JS154" s="8"/>
      <c r="JT154" s="8"/>
      <c r="JU154" s="8"/>
      <c r="JV154" s="8"/>
      <c r="JW154" s="8"/>
      <c r="JX154" s="8"/>
      <c r="JY154" s="8"/>
      <c r="JZ154" s="8"/>
      <c r="KA154" s="8"/>
      <c r="KB154" s="8"/>
      <c r="KC154" s="8"/>
      <c r="KD154" s="8"/>
      <c r="KE154" s="8"/>
      <c r="KF154" s="8"/>
      <c r="KG154" s="8"/>
      <c r="KH154" s="8"/>
      <c r="KI154" s="8"/>
      <c r="KJ154" s="8"/>
      <c r="KK154" s="8"/>
      <c r="KL154" s="8"/>
      <c r="KM154" s="8"/>
      <c r="KN154" s="8"/>
      <c r="KO154" s="8"/>
      <c r="KP154" s="8"/>
      <c r="KQ154" s="8"/>
      <c r="KR154" s="8"/>
      <c r="KS154" s="8"/>
      <c r="KT154" s="8"/>
      <c r="KU154" s="8"/>
      <c r="KV154" s="8"/>
      <c r="KW154" s="8"/>
      <c r="KX154" s="8"/>
      <c r="KY154" s="8"/>
      <c r="KZ154" s="8"/>
      <c r="LA154" s="8"/>
      <c r="LB154" s="8"/>
      <c r="LC154" s="8"/>
      <c r="LD154" s="8"/>
      <c r="LE154" s="8"/>
      <c r="LF154" s="8"/>
      <c r="LG154" s="8"/>
      <c r="LH154" s="8"/>
      <c r="LI154" s="8"/>
      <c r="LJ154" s="8"/>
      <c r="LK154" s="8"/>
      <c r="LL154" s="8"/>
      <c r="LM154" s="8"/>
      <c r="LN154" s="8"/>
      <c r="LO154" s="8"/>
      <c r="LP154" s="8"/>
      <c r="LQ154" s="8"/>
      <c r="LR154" s="8"/>
      <c r="LS154" s="8"/>
      <c r="LT154" s="8"/>
      <c r="LU154" s="8"/>
      <c r="LV154" s="8"/>
      <c r="LW154" s="8"/>
      <c r="LX154" s="8"/>
      <c r="LY154" s="8"/>
      <c r="LZ154" s="8"/>
      <c r="MA154" s="8"/>
      <c r="MB154" s="8"/>
      <c r="MC154" s="8"/>
      <c r="MD154" s="8"/>
      <c r="ME154" s="8"/>
      <c r="MF154" s="8"/>
      <c r="MG154" s="8"/>
      <c r="MH154" s="8"/>
      <c r="MI154" s="8"/>
      <c r="MJ154" s="8"/>
      <c r="MK154" s="8"/>
      <c r="ML154" s="8"/>
      <c r="MM154" s="8"/>
      <c r="MN154" s="8"/>
      <c r="MO154" s="8"/>
      <c r="MP154" s="8"/>
      <c r="MQ154" s="8"/>
      <c r="MR154" s="8"/>
      <c r="MS154" s="8"/>
      <c r="MT154" s="8"/>
      <c r="MU154" s="8"/>
      <c r="MV154" s="8"/>
      <c r="MW154" s="8"/>
      <c r="MX154" s="8"/>
      <c r="MY154" s="8"/>
      <c r="MZ154" s="8"/>
      <c r="NA154" s="8"/>
      <c r="NB154" s="8"/>
      <c r="NC154" s="8"/>
      <c r="ND154" s="8"/>
      <c r="NE154" s="8"/>
      <c r="NF154" s="8"/>
      <c r="NG154" s="8"/>
      <c r="NH154" s="8"/>
      <c r="NI154" s="8"/>
      <c r="NJ154" s="8"/>
      <c r="NK154" s="8"/>
      <c r="NL154" s="8"/>
      <c r="NM154" s="8"/>
      <c r="NN154" s="8"/>
      <c r="NO154" s="8"/>
      <c r="NP154" s="8"/>
      <c r="NQ154" s="8"/>
      <c r="NR154" s="8"/>
      <c r="NS154" s="8"/>
      <c r="NT154" s="8"/>
      <c r="NU154" s="8"/>
      <c r="NV154" s="8"/>
      <c r="NW154" s="8"/>
      <c r="NX154" s="8"/>
      <c r="NY154" s="8"/>
      <c r="NZ154" s="8"/>
      <c r="OA154" s="8"/>
      <c r="OB154" s="8"/>
      <c r="OC154" s="8"/>
      <c r="OD154" s="8"/>
      <c r="OE154" s="8"/>
      <c r="OF154" s="8"/>
      <c r="OG154" s="8"/>
      <c r="OH154" s="8"/>
      <c r="OI154" s="8"/>
      <c r="OJ154" s="8"/>
      <c r="OK154" s="8"/>
      <c r="OL154" s="8"/>
      <c r="OM154" s="8"/>
      <c r="ON154" s="8"/>
    </row>
    <row r="155" spans="1:404" s="9" customFormat="1" x14ac:dyDescent="0.15">
      <c r="A155" s="38">
        <v>614</v>
      </c>
      <c r="B155" s="11" t="s">
        <v>635</v>
      </c>
      <c r="C155" s="39"/>
      <c r="D155" s="40">
        <v>51.08</v>
      </c>
      <c r="E155" s="123">
        <v>1</v>
      </c>
      <c r="F155" s="95">
        <f>SUM(D155*E155)</f>
        <v>51.08</v>
      </c>
      <c r="G155" s="43" t="s">
        <v>523</v>
      </c>
      <c r="H155" s="44"/>
      <c r="I155" s="53" t="s">
        <v>1091</v>
      </c>
      <c r="J155" s="46" t="s">
        <v>11</v>
      </c>
      <c r="K155" s="86">
        <v>314</v>
      </c>
      <c r="L155" s="219">
        <f t="shared" si="11"/>
        <v>16039.119999999999</v>
      </c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  <c r="IU155" s="8"/>
      <c r="IV155" s="8"/>
      <c r="IW155" s="8"/>
      <c r="IX155" s="8"/>
      <c r="IY155" s="8"/>
      <c r="IZ155" s="8"/>
      <c r="JA155" s="8"/>
      <c r="JB155" s="8"/>
      <c r="JC155" s="8"/>
      <c r="JD155" s="8"/>
      <c r="JE155" s="8"/>
      <c r="JF155" s="8"/>
      <c r="JG155" s="8"/>
      <c r="JH155" s="8"/>
      <c r="JI155" s="8"/>
      <c r="JJ155" s="8"/>
      <c r="JK155" s="8"/>
      <c r="JL155" s="8"/>
      <c r="JM155" s="8"/>
      <c r="JN155" s="8"/>
      <c r="JO155" s="8"/>
      <c r="JP155" s="8"/>
      <c r="JQ155" s="8"/>
      <c r="JR155" s="8"/>
      <c r="JS155" s="8"/>
      <c r="JT155" s="8"/>
      <c r="JU155" s="8"/>
      <c r="JV155" s="8"/>
      <c r="JW155" s="8"/>
      <c r="JX155" s="8"/>
      <c r="JY155" s="8"/>
      <c r="JZ155" s="8"/>
      <c r="KA155" s="8"/>
      <c r="KB155" s="8"/>
      <c r="KC155" s="8"/>
      <c r="KD155" s="8"/>
      <c r="KE155" s="8"/>
      <c r="KF155" s="8"/>
      <c r="KG155" s="8"/>
      <c r="KH155" s="8"/>
      <c r="KI155" s="8"/>
      <c r="KJ155" s="8"/>
      <c r="KK155" s="8"/>
      <c r="KL155" s="8"/>
      <c r="KM155" s="8"/>
      <c r="KN155" s="8"/>
      <c r="KO155" s="8"/>
      <c r="KP155" s="8"/>
      <c r="KQ155" s="8"/>
      <c r="KR155" s="8"/>
      <c r="KS155" s="8"/>
      <c r="KT155" s="8"/>
      <c r="KU155" s="8"/>
      <c r="KV155" s="8"/>
      <c r="KW155" s="8"/>
      <c r="KX155" s="8"/>
      <c r="KY155" s="8"/>
      <c r="KZ155" s="8"/>
      <c r="LA155" s="8"/>
      <c r="LB155" s="8"/>
      <c r="LC155" s="8"/>
      <c r="LD155" s="8"/>
      <c r="LE155" s="8"/>
      <c r="LF155" s="8"/>
      <c r="LG155" s="8"/>
      <c r="LH155" s="8"/>
      <c r="LI155" s="8"/>
      <c r="LJ155" s="8"/>
      <c r="LK155" s="8"/>
      <c r="LL155" s="8"/>
      <c r="LM155" s="8"/>
      <c r="LN155" s="8"/>
      <c r="LO155" s="8"/>
      <c r="LP155" s="8"/>
      <c r="LQ155" s="8"/>
      <c r="LR155" s="8"/>
      <c r="LS155" s="8"/>
      <c r="LT155" s="8"/>
      <c r="LU155" s="8"/>
      <c r="LV155" s="8"/>
      <c r="LW155" s="8"/>
      <c r="LX155" s="8"/>
      <c r="LY155" s="8"/>
      <c r="LZ155" s="8"/>
      <c r="MA155" s="8"/>
      <c r="MB155" s="8"/>
      <c r="MC155" s="8"/>
      <c r="MD155" s="8"/>
      <c r="ME155" s="8"/>
      <c r="MF155" s="8"/>
      <c r="MG155" s="8"/>
      <c r="MH155" s="8"/>
      <c r="MI155" s="8"/>
      <c r="MJ155" s="8"/>
      <c r="MK155" s="8"/>
      <c r="ML155" s="8"/>
      <c r="MM155" s="8"/>
      <c r="MN155" s="8"/>
      <c r="MO155" s="8"/>
      <c r="MP155" s="8"/>
      <c r="MQ155" s="8"/>
      <c r="MR155" s="8"/>
      <c r="MS155" s="8"/>
      <c r="MT155" s="8"/>
      <c r="MU155" s="8"/>
      <c r="MV155" s="8"/>
      <c r="MW155" s="8"/>
      <c r="MX155" s="8"/>
      <c r="MY155" s="8"/>
      <c r="MZ155" s="8"/>
      <c r="NA155" s="8"/>
      <c r="NB155" s="8"/>
      <c r="NC155" s="8"/>
      <c r="ND155" s="8"/>
      <c r="NE155" s="8"/>
      <c r="NF155" s="8"/>
      <c r="NG155" s="8"/>
      <c r="NH155" s="8"/>
      <c r="NI155" s="8"/>
      <c r="NJ155" s="8"/>
      <c r="NK155" s="8"/>
      <c r="NL155" s="8"/>
      <c r="NM155" s="8"/>
      <c r="NN155" s="8"/>
      <c r="NO155" s="8"/>
      <c r="NP155" s="8"/>
      <c r="NQ155" s="8"/>
      <c r="NR155" s="8"/>
      <c r="NS155" s="8"/>
      <c r="NT155" s="8"/>
      <c r="NU155" s="8"/>
      <c r="NV155" s="8"/>
      <c r="NW155" s="8"/>
      <c r="NX155" s="8"/>
      <c r="NY155" s="8"/>
      <c r="NZ155" s="8"/>
      <c r="OA155" s="8"/>
      <c r="OB155" s="8"/>
      <c r="OC155" s="8"/>
      <c r="OD155" s="8"/>
      <c r="OE155" s="8"/>
      <c r="OF155" s="8"/>
      <c r="OG155" s="8"/>
      <c r="OH155" s="8"/>
      <c r="OI155" s="8"/>
      <c r="OJ155" s="8"/>
      <c r="OK155" s="8"/>
      <c r="OL155" s="8"/>
      <c r="OM155" s="8"/>
      <c r="ON155" s="8"/>
    </row>
    <row r="156" spans="1:404" s="9" customFormat="1" x14ac:dyDescent="0.15">
      <c r="A156" s="38"/>
      <c r="B156" s="11"/>
      <c r="C156" s="39"/>
      <c r="D156" s="40"/>
      <c r="E156" s="123"/>
      <c r="F156" s="95"/>
      <c r="G156" s="43"/>
      <c r="H156" s="44"/>
      <c r="I156" s="142"/>
      <c r="J156" s="86"/>
      <c r="K156" s="86"/>
      <c r="L156" s="176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  <c r="IU156" s="8"/>
      <c r="IV156" s="8"/>
      <c r="IW156" s="8"/>
      <c r="IX156" s="8"/>
      <c r="IY156" s="8"/>
      <c r="IZ156" s="8"/>
      <c r="JA156" s="8"/>
      <c r="JB156" s="8"/>
      <c r="JC156" s="8"/>
      <c r="JD156" s="8"/>
      <c r="JE156" s="8"/>
      <c r="JF156" s="8"/>
      <c r="JG156" s="8"/>
      <c r="JH156" s="8"/>
      <c r="JI156" s="8"/>
      <c r="JJ156" s="8"/>
      <c r="JK156" s="8"/>
      <c r="JL156" s="8"/>
      <c r="JM156" s="8"/>
      <c r="JN156" s="8"/>
      <c r="JO156" s="8"/>
      <c r="JP156" s="8"/>
      <c r="JQ156" s="8"/>
      <c r="JR156" s="8"/>
      <c r="JS156" s="8"/>
      <c r="JT156" s="8"/>
      <c r="JU156" s="8"/>
      <c r="JV156" s="8"/>
      <c r="JW156" s="8"/>
      <c r="JX156" s="8"/>
      <c r="JY156" s="8"/>
      <c r="JZ156" s="8"/>
      <c r="KA156" s="8"/>
      <c r="KB156" s="8"/>
      <c r="KC156" s="8"/>
      <c r="KD156" s="8"/>
      <c r="KE156" s="8"/>
      <c r="KF156" s="8"/>
      <c r="KG156" s="8"/>
      <c r="KH156" s="8"/>
      <c r="KI156" s="8"/>
      <c r="KJ156" s="8"/>
      <c r="KK156" s="8"/>
      <c r="KL156" s="8"/>
      <c r="KM156" s="8"/>
      <c r="KN156" s="8"/>
      <c r="KO156" s="8"/>
      <c r="KP156" s="8"/>
      <c r="KQ156" s="8"/>
      <c r="KR156" s="8"/>
      <c r="KS156" s="8"/>
      <c r="KT156" s="8"/>
      <c r="KU156" s="8"/>
      <c r="KV156" s="8"/>
      <c r="KW156" s="8"/>
      <c r="KX156" s="8"/>
      <c r="KY156" s="8"/>
      <c r="KZ156" s="8"/>
      <c r="LA156" s="8"/>
      <c r="LB156" s="8"/>
      <c r="LC156" s="8"/>
      <c r="LD156" s="8"/>
      <c r="LE156" s="8"/>
      <c r="LF156" s="8"/>
      <c r="LG156" s="8"/>
      <c r="LH156" s="8"/>
      <c r="LI156" s="8"/>
      <c r="LJ156" s="8"/>
      <c r="LK156" s="8"/>
      <c r="LL156" s="8"/>
      <c r="LM156" s="8"/>
      <c r="LN156" s="8"/>
      <c r="LO156" s="8"/>
      <c r="LP156" s="8"/>
      <c r="LQ156" s="8"/>
      <c r="LR156" s="8"/>
      <c r="LS156" s="8"/>
      <c r="LT156" s="8"/>
      <c r="LU156" s="8"/>
      <c r="LV156" s="8"/>
      <c r="LW156" s="8"/>
      <c r="LX156" s="8"/>
      <c r="LY156" s="8"/>
      <c r="LZ156" s="8"/>
      <c r="MA156" s="8"/>
      <c r="MB156" s="8"/>
      <c r="MC156" s="8"/>
      <c r="MD156" s="8"/>
      <c r="ME156" s="8"/>
      <c r="MF156" s="8"/>
      <c r="MG156" s="8"/>
      <c r="MH156" s="8"/>
      <c r="MI156" s="8"/>
      <c r="MJ156" s="8"/>
      <c r="MK156" s="8"/>
      <c r="ML156" s="8"/>
      <c r="MM156" s="8"/>
      <c r="MN156" s="8"/>
      <c r="MO156" s="8"/>
      <c r="MP156" s="8"/>
      <c r="MQ156" s="8"/>
      <c r="MR156" s="8"/>
      <c r="MS156" s="8"/>
      <c r="MT156" s="8"/>
      <c r="MU156" s="8"/>
      <c r="MV156" s="8"/>
      <c r="MW156" s="8"/>
      <c r="MX156" s="8"/>
      <c r="MY156" s="8"/>
      <c r="MZ156" s="8"/>
      <c r="NA156" s="8"/>
      <c r="NB156" s="8"/>
      <c r="NC156" s="8"/>
      <c r="ND156" s="8"/>
      <c r="NE156" s="8"/>
      <c r="NF156" s="8"/>
      <c r="NG156" s="8"/>
      <c r="NH156" s="8"/>
      <c r="NI156" s="8"/>
      <c r="NJ156" s="8"/>
      <c r="NK156" s="8"/>
      <c r="NL156" s="8"/>
      <c r="NM156" s="8"/>
      <c r="NN156" s="8"/>
      <c r="NO156" s="8"/>
      <c r="NP156" s="8"/>
      <c r="NQ156" s="8"/>
      <c r="NR156" s="8"/>
      <c r="NS156" s="8"/>
      <c r="NT156" s="8"/>
      <c r="NU156" s="8"/>
      <c r="NV156" s="8"/>
      <c r="NW156" s="8"/>
      <c r="NX156" s="8"/>
      <c r="NY156" s="8"/>
      <c r="NZ156" s="8"/>
      <c r="OA156" s="8"/>
      <c r="OB156" s="8"/>
      <c r="OC156" s="8"/>
      <c r="OD156" s="8"/>
      <c r="OE156" s="8"/>
      <c r="OF156" s="8"/>
      <c r="OG156" s="8"/>
      <c r="OH156" s="8"/>
      <c r="OI156" s="8"/>
      <c r="OJ156" s="8"/>
      <c r="OK156" s="8"/>
      <c r="OL156" s="8"/>
      <c r="OM156" s="8"/>
      <c r="ON156" s="8"/>
    </row>
    <row r="157" spans="1:404" s="9" customFormat="1" ht="14.25" thickBot="1" x14ac:dyDescent="0.2">
      <c r="A157" s="74" t="s">
        <v>33</v>
      </c>
      <c r="B157" s="104"/>
      <c r="C157" s="75"/>
      <c r="D157" s="76"/>
      <c r="E157" s="127">
        <f>SUBTOTAL(109,E142:E155)</f>
        <v>14</v>
      </c>
      <c r="F157" s="103">
        <f>SUBTOTAL(109,F142:F155)</f>
        <v>224.95</v>
      </c>
      <c r="G157" s="78"/>
      <c r="H157" s="79"/>
      <c r="I157" s="236"/>
      <c r="J157" s="207"/>
      <c r="K157" s="207">
        <f>SUM(K142:K156)</f>
        <v>2238</v>
      </c>
      <c r="L157" s="223">
        <f>SUM(L142:L156)</f>
        <v>42172.759999999995</v>
      </c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  <c r="IT157" s="8"/>
      <c r="IU157" s="8"/>
      <c r="IV157" s="8"/>
      <c r="IW157" s="8"/>
      <c r="IX157" s="8"/>
      <c r="IY157" s="8"/>
      <c r="IZ157" s="8"/>
      <c r="JA157" s="8"/>
      <c r="JB157" s="8"/>
      <c r="JC157" s="8"/>
      <c r="JD157" s="8"/>
      <c r="JE157" s="8"/>
      <c r="JF157" s="8"/>
      <c r="JG157" s="8"/>
      <c r="JH157" s="8"/>
      <c r="JI157" s="8"/>
      <c r="JJ157" s="8"/>
      <c r="JK157" s="8"/>
      <c r="JL157" s="8"/>
      <c r="JM157" s="8"/>
      <c r="JN157" s="8"/>
      <c r="JO157" s="8"/>
      <c r="JP157" s="8"/>
      <c r="JQ157" s="8"/>
      <c r="JR157" s="8"/>
      <c r="JS157" s="8"/>
      <c r="JT157" s="8"/>
      <c r="JU157" s="8"/>
      <c r="JV157" s="8"/>
      <c r="JW157" s="8"/>
      <c r="JX157" s="8"/>
      <c r="JY157" s="8"/>
      <c r="JZ157" s="8"/>
      <c r="KA157" s="8"/>
      <c r="KB157" s="8"/>
      <c r="KC157" s="8"/>
      <c r="KD157" s="8"/>
      <c r="KE157" s="8"/>
      <c r="KF157" s="8"/>
      <c r="KG157" s="8"/>
      <c r="KH157" s="8"/>
      <c r="KI157" s="8"/>
      <c r="KJ157" s="8"/>
      <c r="KK157" s="8"/>
      <c r="KL157" s="8"/>
      <c r="KM157" s="8"/>
      <c r="KN157" s="8"/>
      <c r="KO157" s="8"/>
      <c r="KP157" s="8"/>
      <c r="KQ157" s="8"/>
      <c r="KR157" s="8"/>
      <c r="KS157" s="8"/>
      <c r="KT157" s="8"/>
      <c r="KU157" s="8"/>
      <c r="KV157" s="8"/>
      <c r="KW157" s="8"/>
      <c r="KX157" s="8"/>
      <c r="KY157" s="8"/>
      <c r="KZ157" s="8"/>
      <c r="LA157" s="8"/>
      <c r="LB157" s="8"/>
      <c r="LC157" s="8"/>
      <c r="LD157" s="8"/>
      <c r="LE157" s="8"/>
      <c r="LF157" s="8"/>
      <c r="LG157" s="8"/>
      <c r="LH157" s="8"/>
      <c r="LI157" s="8"/>
      <c r="LJ157" s="8"/>
      <c r="LK157" s="8"/>
      <c r="LL157" s="8"/>
      <c r="LM157" s="8"/>
      <c r="LN157" s="8"/>
      <c r="LO157" s="8"/>
      <c r="LP157" s="8"/>
      <c r="LQ157" s="8"/>
      <c r="LR157" s="8"/>
      <c r="LS157" s="8"/>
      <c r="LT157" s="8"/>
      <c r="LU157" s="8"/>
      <c r="LV157" s="8"/>
      <c r="LW157" s="8"/>
      <c r="LX157" s="8"/>
      <c r="LY157" s="8"/>
      <c r="LZ157" s="8"/>
      <c r="MA157" s="8"/>
      <c r="MB157" s="8"/>
      <c r="MC157" s="8"/>
      <c r="MD157" s="8"/>
      <c r="ME157" s="8"/>
      <c r="MF157" s="8"/>
      <c r="MG157" s="8"/>
      <c r="MH157" s="8"/>
      <c r="MI157" s="8"/>
      <c r="MJ157" s="8"/>
      <c r="MK157" s="8"/>
      <c r="ML157" s="8"/>
      <c r="MM157" s="8"/>
      <c r="MN157" s="8"/>
      <c r="MO157" s="8"/>
      <c r="MP157" s="8"/>
      <c r="MQ157" s="8"/>
      <c r="MR157" s="8"/>
      <c r="MS157" s="8"/>
      <c r="MT157" s="8"/>
      <c r="MU157" s="8"/>
      <c r="MV157" s="8"/>
      <c r="MW157" s="8"/>
      <c r="MX157" s="8"/>
      <c r="MY157" s="8"/>
      <c r="MZ157" s="8"/>
      <c r="NA157" s="8"/>
      <c r="NB157" s="8"/>
      <c r="NC157" s="8"/>
      <c r="ND157" s="8"/>
      <c r="NE157" s="8"/>
      <c r="NF157" s="8"/>
      <c r="NG157" s="8"/>
      <c r="NH157" s="8"/>
      <c r="NI157" s="8"/>
      <c r="NJ157" s="8"/>
      <c r="NK157" s="8"/>
      <c r="NL157" s="8"/>
      <c r="NM157" s="8"/>
      <c r="NN157" s="8"/>
      <c r="NO157" s="8"/>
      <c r="NP157" s="8"/>
      <c r="NQ157" s="8"/>
      <c r="NR157" s="8"/>
      <c r="NS157" s="8"/>
      <c r="NT157" s="8"/>
      <c r="NU157" s="8"/>
      <c r="NV157" s="8"/>
      <c r="NW157" s="8"/>
      <c r="NX157" s="8"/>
      <c r="NY157" s="8"/>
      <c r="NZ157" s="8"/>
      <c r="OA157" s="8"/>
      <c r="OB157" s="8"/>
      <c r="OC157" s="8"/>
      <c r="OD157" s="8"/>
      <c r="OE157" s="8"/>
      <c r="OF157" s="8"/>
      <c r="OG157" s="8"/>
      <c r="OH157" s="8"/>
      <c r="OI157" s="8"/>
      <c r="OJ157" s="8"/>
      <c r="OK157" s="8"/>
      <c r="OL157" s="8"/>
      <c r="OM157" s="8"/>
      <c r="ON157" s="8"/>
    </row>
    <row r="158" spans="1:404" s="9" customFormat="1" x14ac:dyDescent="0.15">
      <c r="A158" s="81" t="s">
        <v>636</v>
      </c>
      <c r="B158" s="36"/>
      <c r="C158" s="332"/>
      <c r="D158" s="144"/>
      <c r="E158" s="322"/>
      <c r="F158" s="88"/>
      <c r="G158" s="89"/>
      <c r="H158" s="323"/>
      <c r="I158" s="270"/>
      <c r="J158" s="166"/>
      <c r="K158" s="166"/>
      <c r="L158" s="171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  <c r="IQ158" s="8"/>
      <c r="IR158" s="8"/>
      <c r="IS158" s="8"/>
      <c r="IT158" s="8"/>
      <c r="IU158" s="8"/>
      <c r="IV158" s="8"/>
      <c r="IW158" s="8"/>
      <c r="IX158" s="8"/>
      <c r="IY158" s="8"/>
      <c r="IZ158" s="8"/>
      <c r="JA158" s="8"/>
      <c r="JB158" s="8"/>
      <c r="JC158" s="8"/>
      <c r="JD158" s="8"/>
      <c r="JE158" s="8"/>
      <c r="JF158" s="8"/>
      <c r="JG158" s="8"/>
      <c r="JH158" s="8"/>
      <c r="JI158" s="8"/>
      <c r="JJ158" s="8"/>
      <c r="JK158" s="8"/>
      <c r="JL158" s="8"/>
      <c r="JM158" s="8"/>
      <c r="JN158" s="8"/>
      <c r="JO158" s="8"/>
      <c r="JP158" s="8"/>
      <c r="JQ158" s="8"/>
      <c r="JR158" s="8"/>
      <c r="JS158" s="8"/>
      <c r="JT158" s="8"/>
      <c r="JU158" s="8"/>
      <c r="JV158" s="8"/>
      <c r="JW158" s="8"/>
      <c r="JX158" s="8"/>
      <c r="JY158" s="8"/>
      <c r="JZ158" s="8"/>
      <c r="KA158" s="8"/>
      <c r="KB158" s="8"/>
      <c r="KC158" s="8"/>
      <c r="KD158" s="8"/>
      <c r="KE158" s="8"/>
      <c r="KF158" s="8"/>
      <c r="KG158" s="8"/>
      <c r="KH158" s="8"/>
      <c r="KI158" s="8"/>
      <c r="KJ158" s="8"/>
      <c r="KK158" s="8"/>
      <c r="KL158" s="8"/>
      <c r="KM158" s="8"/>
      <c r="KN158" s="8"/>
      <c r="KO158" s="8"/>
      <c r="KP158" s="8"/>
      <c r="KQ158" s="8"/>
      <c r="KR158" s="8"/>
      <c r="KS158" s="8"/>
      <c r="KT158" s="8"/>
      <c r="KU158" s="8"/>
      <c r="KV158" s="8"/>
      <c r="KW158" s="8"/>
      <c r="KX158" s="8"/>
      <c r="KY158" s="8"/>
      <c r="KZ158" s="8"/>
      <c r="LA158" s="8"/>
      <c r="LB158" s="8"/>
      <c r="LC158" s="8"/>
      <c r="LD158" s="8"/>
      <c r="LE158" s="8"/>
      <c r="LF158" s="8"/>
      <c r="LG158" s="8"/>
      <c r="LH158" s="8"/>
      <c r="LI158" s="8"/>
      <c r="LJ158" s="8"/>
      <c r="LK158" s="8"/>
      <c r="LL158" s="8"/>
      <c r="LM158" s="8"/>
      <c r="LN158" s="8"/>
      <c r="LO158" s="8"/>
      <c r="LP158" s="8"/>
      <c r="LQ158" s="8"/>
      <c r="LR158" s="8"/>
      <c r="LS158" s="8"/>
      <c r="LT158" s="8"/>
      <c r="LU158" s="8"/>
      <c r="LV158" s="8"/>
      <c r="LW158" s="8"/>
      <c r="LX158" s="8"/>
      <c r="LY158" s="8"/>
      <c r="LZ158" s="8"/>
      <c r="MA158" s="8"/>
      <c r="MB158" s="8"/>
      <c r="MC158" s="8"/>
      <c r="MD158" s="8"/>
      <c r="ME158" s="8"/>
      <c r="MF158" s="8"/>
      <c r="MG158" s="8"/>
      <c r="MH158" s="8"/>
      <c r="MI158" s="8"/>
      <c r="MJ158" s="8"/>
      <c r="MK158" s="8"/>
      <c r="ML158" s="8"/>
      <c r="MM158" s="8"/>
      <c r="MN158" s="8"/>
      <c r="MO158" s="8"/>
      <c r="MP158" s="8"/>
      <c r="MQ158" s="8"/>
      <c r="MR158" s="8"/>
      <c r="MS158" s="8"/>
      <c r="MT158" s="8"/>
      <c r="MU158" s="8"/>
      <c r="MV158" s="8"/>
      <c r="MW158" s="8"/>
      <c r="MX158" s="8"/>
      <c r="MY158" s="8"/>
      <c r="MZ158" s="8"/>
      <c r="NA158" s="8"/>
      <c r="NB158" s="8"/>
      <c r="NC158" s="8"/>
      <c r="ND158" s="8"/>
      <c r="NE158" s="8"/>
      <c r="NF158" s="8"/>
      <c r="NG158" s="8"/>
      <c r="NH158" s="8"/>
      <c r="NI158" s="8"/>
      <c r="NJ158" s="8"/>
      <c r="NK158" s="8"/>
      <c r="NL158" s="8"/>
      <c r="NM158" s="8"/>
      <c r="NN158" s="8"/>
      <c r="NO158" s="8"/>
      <c r="NP158" s="8"/>
      <c r="NQ158" s="8"/>
      <c r="NR158" s="8"/>
      <c r="NS158" s="8"/>
      <c r="NT158" s="8"/>
      <c r="NU158" s="8"/>
      <c r="NV158" s="8"/>
      <c r="NW158" s="8"/>
      <c r="NX158" s="8"/>
      <c r="NY158" s="8"/>
      <c r="NZ158" s="8"/>
      <c r="OA158" s="8"/>
      <c r="OB158" s="8"/>
      <c r="OC158" s="8"/>
      <c r="OD158" s="8"/>
      <c r="OE158" s="8"/>
      <c r="OF158" s="8"/>
      <c r="OG158" s="8"/>
      <c r="OH158" s="8"/>
      <c r="OI158" s="8"/>
      <c r="OJ158" s="8"/>
      <c r="OK158" s="8"/>
      <c r="OL158" s="8"/>
      <c r="OM158" s="8"/>
      <c r="ON158" s="8"/>
    </row>
    <row r="159" spans="1:404" s="9" customFormat="1" x14ac:dyDescent="0.15">
      <c r="A159" s="38">
        <v>615</v>
      </c>
      <c r="B159" s="11" t="s">
        <v>383</v>
      </c>
      <c r="C159" s="39">
        <v>2500</v>
      </c>
      <c r="D159" s="40">
        <v>9.52</v>
      </c>
      <c r="E159" s="123">
        <v>1</v>
      </c>
      <c r="F159" s="95">
        <f>SUM(D159*E159)</f>
        <v>9.52</v>
      </c>
      <c r="G159" s="43" t="s">
        <v>523</v>
      </c>
      <c r="H159" s="44"/>
      <c r="I159" s="53" t="s">
        <v>9</v>
      </c>
      <c r="J159" s="46" t="s">
        <v>6</v>
      </c>
      <c r="K159" s="86">
        <v>52</v>
      </c>
      <c r="L159" s="219">
        <f t="shared" ref="L159:L171" si="12">K159*F159</f>
        <v>495.03999999999996</v>
      </c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  <c r="IQ159" s="8"/>
      <c r="IR159" s="8"/>
      <c r="IS159" s="8"/>
      <c r="IT159" s="8"/>
      <c r="IU159" s="8"/>
      <c r="IV159" s="8"/>
      <c r="IW159" s="8"/>
      <c r="IX159" s="8"/>
      <c r="IY159" s="8"/>
      <c r="IZ159" s="8"/>
      <c r="JA159" s="8"/>
      <c r="JB159" s="8"/>
      <c r="JC159" s="8"/>
      <c r="JD159" s="8"/>
      <c r="JE159" s="8"/>
      <c r="JF159" s="8"/>
      <c r="JG159" s="8"/>
      <c r="JH159" s="8"/>
      <c r="JI159" s="8"/>
      <c r="JJ159" s="8"/>
      <c r="JK159" s="8"/>
      <c r="JL159" s="8"/>
      <c r="JM159" s="8"/>
      <c r="JN159" s="8"/>
      <c r="JO159" s="8"/>
      <c r="JP159" s="8"/>
      <c r="JQ159" s="8"/>
      <c r="JR159" s="8"/>
      <c r="JS159" s="8"/>
      <c r="JT159" s="8"/>
      <c r="JU159" s="8"/>
      <c r="JV159" s="8"/>
      <c r="JW159" s="8"/>
      <c r="JX159" s="8"/>
      <c r="JY159" s="8"/>
      <c r="JZ159" s="8"/>
      <c r="KA159" s="8"/>
      <c r="KB159" s="8"/>
      <c r="KC159" s="8"/>
      <c r="KD159" s="8"/>
      <c r="KE159" s="8"/>
      <c r="KF159" s="8"/>
      <c r="KG159" s="8"/>
      <c r="KH159" s="8"/>
      <c r="KI159" s="8"/>
      <c r="KJ159" s="8"/>
      <c r="KK159" s="8"/>
      <c r="KL159" s="8"/>
      <c r="KM159" s="8"/>
      <c r="KN159" s="8"/>
      <c r="KO159" s="8"/>
      <c r="KP159" s="8"/>
      <c r="KQ159" s="8"/>
      <c r="KR159" s="8"/>
      <c r="KS159" s="8"/>
      <c r="KT159" s="8"/>
      <c r="KU159" s="8"/>
      <c r="KV159" s="8"/>
      <c r="KW159" s="8"/>
      <c r="KX159" s="8"/>
      <c r="KY159" s="8"/>
      <c r="KZ159" s="8"/>
      <c r="LA159" s="8"/>
      <c r="LB159" s="8"/>
      <c r="LC159" s="8"/>
      <c r="LD159" s="8"/>
      <c r="LE159" s="8"/>
      <c r="LF159" s="8"/>
      <c r="LG159" s="8"/>
      <c r="LH159" s="8"/>
      <c r="LI159" s="8"/>
      <c r="LJ159" s="8"/>
      <c r="LK159" s="8"/>
      <c r="LL159" s="8"/>
      <c r="LM159" s="8"/>
      <c r="LN159" s="8"/>
      <c r="LO159" s="8"/>
      <c r="LP159" s="8"/>
      <c r="LQ159" s="8"/>
      <c r="LR159" s="8"/>
      <c r="LS159" s="8"/>
      <c r="LT159" s="8"/>
      <c r="LU159" s="8"/>
      <c r="LV159" s="8"/>
      <c r="LW159" s="8"/>
      <c r="LX159" s="8"/>
      <c r="LY159" s="8"/>
      <c r="LZ159" s="8"/>
      <c r="MA159" s="8"/>
      <c r="MB159" s="8"/>
      <c r="MC159" s="8"/>
      <c r="MD159" s="8"/>
      <c r="ME159" s="8"/>
      <c r="MF159" s="8"/>
      <c r="MG159" s="8"/>
      <c r="MH159" s="8"/>
      <c r="MI159" s="8"/>
      <c r="MJ159" s="8"/>
      <c r="MK159" s="8"/>
      <c r="ML159" s="8"/>
      <c r="MM159" s="8"/>
      <c r="MN159" s="8"/>
      <c r="MO159" s="8"/>
      <c r="MP159" s="8"/>
      <c r="MQ159" s="8"/>
      <c r="MR159" s="8"/>
      <c r="MS159" s="8"/>
      <c r="MT159" s="8"/>
      <c r="MU159" s="8"/>
      <c r="MV159" s="8"/>
      <c r="MW159" s="8"/>
      <c r="MX159" s="8"/>
      <c r="MY159" s="8"/>
      <c r="MZ159" s="8"/>
      <c r="NA159" s="8"/>
      <c r="NB159" s="8"/>
      <c r="NC159" s="8"/>
      <c r="ND159" s="8"/>
      <c r="NE159" s="8"/>
      <c r="NF159" s="8"/>
      <c r="NG159" s="8"/>
      <c r="NH159" s="8"/>
      <c r="NI159" s="8"/>
      <c r="NJ159" s="8"/>
      <c r="NK159" s="8"/>
      <c r="NL159" s="8"/>
      <c r="NM159" s="8"/>
      <c r="NN159" s="8"/>
      <c r="NO159" s="8"/>
      <c r="NP159" s="8"/>
      <c r="NQ159" s="8"/>
      <c r="NR159" s="8"/>
      <c r="NS159" s="8"/>
      <c r="NT159" s="8"/>
      <c r="NU159" s="8"/>
      <c r="NV159" s="8"/>
      <c r="NW159" s="8"/>
      <c r="NX159" s="8"/>
      <c r="NY159" s="8"/>
      <c r="NZ159" s="8"/>
      <c r="OA159" s="8"/>
      <c r="OB159" s="8"/>
      <c r="OC159" s="8"/>
      <c r="OD159" s="8"/>
      <c r="OE159" s="8"/>
      <c r="OF159" s="8"/>
      <c r="OG159" s="8"/>
      <c r="OH159" s="8"/>
      <c r="OI159" s="8"/>
      <c r="OJ159" s="8"/>
      <c r="OK159" s="8"/>
      <c r="OL159" s="8"/>
      <c r="OM159" s="8"/>
      <c r="ON159" s="8"/>
    </row>
    <row r="160" spans="1:404" s="9" customFormat="1" x14ac:dyDescent="0.15">
      <c r="A160" s="38">
        <v>616</v>
      </c>
      <c r="B160" s="11" t="s">
        <v>637</v>
      </c>
      <c r="C160" s="39">
        <v>2500</v>
      </c>
      <c r="D160" s="40">
        <v>9.5229999999999997</v>
      </c>
      <c r="E160" s="123">
        <v>1</v>
      </c>
      <c r="F160" s="95">
        <f t="shared" ref="F160:F171" si="13">SUM(D160*E160)</f>
        <v>9.5229999999999997</v>
      </c>
      <c r="G160" s="43" t="s">
        <v>523</v>
      </c>
      <c r="H160" s="44"/>
      <c r="I160" s="53" t="s">
        <v>304</v>
      </c>
      <c r="J160" s="46" t="s">
        <v>8</v>
      </c>
      <c r="K160" s="86">
        <v>156</v>
      </c>
      <c r="L160" s="219">
        <f t="shared" si="12"/>
        <v>1485.588</v>
      </c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  <c r="IP160" s="8"/>
      <c r="IQ160" s="8"/>
      <c r="IR160" s="8"/>
      <c r="IS160" s="8"/>
      <c r="IT160" s="8"/>
      <c r="IU160" s="8"/>
      <c r="IV160" s="8"/>
      <c r="IW160" s="8"/>
      <c r="IX160" s="8"/>
      <c r="IY160" s="8"/>
      <c r="IZ160" s="8"/>
      <c r="JA160" s="8"/>
      <c r="JB160" s="8"/>
      <c r="JC160" s="8"/>
      <c r="JD160" s="8"/>
      <c r="JE160" s="8"/>
      <c r="JF160" s="8"/>
      <c r="JG160" s="8"/>
      <c r="JH160" s="8"/>
      <c r="JI160" s="8"/>
      <c r="JJ160" s="8"/>
      <c r="JK160" s="8"/>
      <c r="JL160" s="8"/>
      <c r="JM160" s="8"/>
      <c r="JN160" s="8"/>
      <c r="JO160" s="8"/>
      <c r="JP160" s="8"/>
      <c r="JQ160" s="8"/>
      <c r="JR160" s="8"/>
      <c r="JS160" s="8"/>
      <c r="JT160" s="8"/>
      <c r="JU160" s="8"/>
      <c r="JV160" s="8"/>
      <c r="JW160" s="8"/>
      <c r="JX160" s="8"/>
      <c r="JY160" s="8"/>
      <c r="JZ160" s="8"/>
      <c r="KA160" s="8"/>
      <c r="KB160" s="8"/>
      <c r="KC160" s="8"/>
      <c r="KD160" s="8"/>
      <c r="KE160" s="8"/>
      <c r="KF160" s="8"/>
      <c r="KG160" s="8"/>
      <c r="KH160" s="8"/>
      <c r="KI160" s="8"/>
      <c r="KJ160" s="8"/>
      <c r="KK160" s="8"/>
      <c r="KL160" s="8"/>
      <c r="KM160" s="8"/>
      <c r="KN160" s="8"/>
      <c r="KO160" s="8"/>
      <c r="KP160" s="8"/>
      <c r="KQ160" s="8"/>
      <c r="KR160" s="8"/>
      <c r="KS160" s="8"/>
      <c r="KT160" s="8"/>
      <c r="KU160" s="8"/>
      <c r="KV160" s="8"/>
      <c r="KW160" s="8"/>
      <c r="KX160" s="8"/>
      <c r="KY160" s="8"/>
      <c r="KZ160" s="8"/>
      <c r="LA160" s="8"/>
      <c r="LB160" s="8"/>
      <c r="LC160" s="8"/>
      <c r="LD160" s="8"/>
      <c r="LE160" s="8"/>
      <c r="LF160" s="8"/>
      <c r="LG160" s="8"/>
      <c r="LH160" s="8"/>
      <c r="LI160" s="8"/>
      <c r="LJ160" s="8"/>
      <c r="LK160" s="8"/>
      <c r="LL160" s="8"/>
      <c r="LM160" s="8"/>
      <c r="LN160" s="8"/>
      <c r="LO160" s="8"/>
      <c r="LP160" s="8"/>
      <c r="LQ160" s="8"/>
      <c r="LR160" s="8"/>
      <c r="LS160" s="8"/>
      <c r="LT160" s="8"/>
      <c r="LU160" s="8"/>
      <c r="LV160" s="8"/>
      <c r="LW160" s="8"/>
      <c r="LX160" s="8"/>
      <c r="LY160" s="8"/>
      <c r="LZ160" s="8"/>
      <c r="MA160" s="8"/>
      <c r="MB160" s="8"/>
      <c r="MC160" s="8"/>
      <c r="MD160" s="8"/>
      <c r="ME160" s="8"/>
      <c r="MF160" s="8"/>
      <c r="MG160" s="8"/>
      <c r="MH160" s="8"/>
      <c r="MI160" s="8"/>
      <c r="MJ160" s="8"/>
      <c r="MK160" s="8"/>
      <c r="ML160" s="8"/>
      <c r="MM160" s="8"/>
      <c r="MN160" s="8"/>
      <c r="MO160" s="8"/>
      <c r="MP160" s="8"/>
      <c r="MQ160" s="8"/>
      <c r="MR160" s="8"/>
      <c r="MS160" s="8"/>
      <c r="MT160" s="8"/>
      <c r="MU160" s="8"/>
      <c r="MV160" s="8"/>
      <c r="MW160" s="8"/>
      <c r="MX160" s="8"/>
      <c r="MY160" s="8"/>
      <c r="MZ160" s="8"/>
      <c r="NA160" s="8"/>
      <c r="NB160" s="8"/>
      <c r="NC160" s="8"/>
      <c r="ND160" s="8"/>
      <c r="NE160" s="8"/>
      <c r="NF160" s="8"/>
      <c r="NG160" s="8"/>
      <c r="NH160" s="8"/>
      <c r="NI160" s="8"/>
      <c r="NJ160" s="8"/>
      <c r="NK160" s="8"/>
      <c r="NL160" s="8"/>
      <c r="NM160" s="8"/>
      <c r="NN160" s="8"/>
      <c r="NO160" s="8"/>
      <c r="NP160" s="8"/>
      <c r="NQ160" s="8"/>
      <c r="NR160" s="8"/>
      <c r="NS160" s="8"/>
      <c r="NT160" s="8"/>
      <c r="NU160" s="8"/>
      <c r="NV160" s="8"/>
      <c r="NW160" s="8"/>
      <c r="NX160" s="8"/>
      <c r="NY160" s="8"/>
      <c r="NZ160" s="8"/>
      <c r="OA160" s="8"/>
      <c r="OB160" s="8"/>
      <c r="OC160" s="8"/>
      <c r="OD160" s="8"/>
      <c r="OE160" s="8"/>
      <c r="OF160" s="8"/>
      <c r="OG160" s="8"/>
      <c r="OH160" s="8"/>
      <c r="OI160" s="8"/>
      <c r="OJ160" s="8"/>
      <c r="OK160" s="8"/>
      <c r="OL160" s="8"/>
      <c r="OM160" s="8"/>
      <c r="ON160" s="8"/>
    </row>
    <row r="161" spans="1:404" s="9" customFormat="1" x14ac:dyDescent="0.15">
      <c r="A161" s="38">
        <v>617</v>
      </c>
      <c r="B161" s="11" t="s">
        <v>638</v>
      </c>
      <c r="C161" s="39">
        <v>2500</v>
      </c>
      <c r="D161" s="40">
        <v>10.15</v>
      </c>
      <c r="E161" s="123">
        <v>1</v>
      </c>
      <c r="F161" s="95">
        <f t="shared" si="13"/>
        <v>10.15</v>
      </c>
      <c r="G161" s="43" t="s">
        <v>523</v>
      </c>
      <c r="H161" s="44"/>
      <c r="I161" s="53" t="s">
        <v>304</v>
      </c>
      <c r="J161" s="46" t="s">
        <v>8</v>
      </c>
      <c r="K161" s="86">
        <v>156</v>
      </c>
      <c r="L161" s="219">
        <f t="shared" si="12"/>
        <v>1583.4</v>
      </c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  <c r="IL161" s="8"/>
      <c r="IM161" s="8"/>
      <c r="IN161" s="8"/>
      <c r="IO161" s="8"/>
      <c r="IP161" s="8"/>
      <c r="IQ161" s="8"/>
      <c r="IR161" s="8"/>
      <c r="IS161" s="8"/>
      <c r="IT161" s="8"/>
      <c r="IU161" s="8"/>
      <c r="IV161" s="8"/>
      <c r="IW161" s="8"/>
      <c r="IX161" s="8"/>
      <c r="IY161" s="8"/>
      <c r="IZ161" s="8"/>
      <c r="JA161" s="8"/>
      <c r="JB161" s="8"/>
      <c r="JC161" s="8"/>
      <c r="JD161" s="8"/>
      <c r="JE161" s="8"/>
      <c r="JF161" s="8"/>
      <c r="JG161" s="8"/>
      <c r="JH161" s="8"/>
      <c r="JI161" s="8"/>
      <c r="JJ161" s="8"/>
      <c r="JK161" s="8"/>
      <c r="JL161" s="8"/>
      <c r="JM161" s="8"/>
      <c r="JN161" s="8"/>
      <c r="JO161" s="8"/>
      <c r="JP161" s="8"/>
      <c r="JQ161" s="8"/>
      <c r="JR161" s="8"/>
      <c r="JS161" s="8"/>
      <c r="JT161" s="8"/>
      <c r="JU161" s="8"/>
      <c r="JV161" s="8"/>
      <c r="JW161" s="8"/>
      <c r="JX161" s="8"/>
      <c r="JY161" s="8"/>
      <c r="JZ161" s="8"/>
      <c r="KA161" s="8"/>
      <c r="KB161" s="8"/>
      <c r="KC161" s="8"/>
      <c r="KD161" s="8"/>
      <c r="KE161" s="8"/>
      <c r="KF161" s="8"/>
      <c r="KG161" s="8"/>
      <c r="KH161" s="8"/>
      <c r="KI161" s="8"/>
      <c r="KJ161" s="8"/>
      <c r="KK161" s="8"/>
      <c r="KL161" s="8"/>
      <c r="KM161" s="8"/>
      <c r="KN161" s="8"/>
      <c r="KO161" s="8"/>
      <c r="KP161" s="8"/>
      <c r="KQ161" s="8"/>
      <c r="KR161" s="8"/>
      <c r="KS161" s="8"/>
      <c r="KT161" s="8"/>
      <c r="KU161" s="8"/>
      <c r="KV161" s="8"/>
      <c r="KW161" s="8"/>
      <c r="KX161" s="8"/>
      <c r="KY161" s="8"/>
      <c r="KZ161" s="8"/>
      <c r="LA161" s="8"/>
      <c r="LB161" s="8"/>
      <c r="LC161" s="8"/>
      <c r="LD161" s="8"/>
      <c r="LE161" s="8"/>
      <c r="LF161" s="8"/>
      <c r="LG161" s="8"/>
      <c r="LH161" s="8"/>
      <c r="LI161" s="8"/>
      <c r="LJ161" s="8"/>
      <c r="LK161" s="8"/>
      <c r="LL161" s="8"/>
      <c r="LM161" s="8"/>
      <c r="LN161" s="8"/>
      <c r="LO161" s="8"/>
      <c r="LP161" s="8"/>
      <c r="LQ161" s="8"/>
      <c r="LR161" s="8"/>
      <c r="LS161" s="8"/>
      <c r="LT161" s="8"/>
      <c r="LU161" s="8"/>
      <c r="LV161" s="8"/>
      <c r="LW161" s="8"/>
      <c r="LX161" s="8"/>
      <c r="LY161" s="8"/>
      <c r="LZ161" s="8"/>
      <c r="MA161" s="8"/>
      <c r="MB161" s="8"/>
      <c r="MC161" s="8"/>
      <c r="MD161" s="8"/>
      <c r="ME161" s="8"/>
      <c r="MF161" s="8"/>
      <c r="MG161" s="8"/>
      <c r="MH161" s="8"/>
      <c r="MI161" s="8"/>
      <c r="MJ161" s="8"/>
      <c r="MK161" s="8"/>
      <c r="ML161" s="8"/>
      <c r="MM161" s="8"/>
      <c r="MN161" s="8"/>
      <c r="MO161" s="8"/>
      <c r="MP161" s="8"/>
      <c r="MQ161" s="8"/>
      <c r="MR161" s="8"/>
      <c r="MS161" s="8"/>
      <c r="MT161" s="8"/>
      <c r="MU161" s="8"/>
      <c r="MV161" s="8"/>
      <c r="MW161" s="8"/>
      <c r="MX161" s="8"/>
      <c r="MY161" s="8"/>
      <c r="MZ161" s="8"/>
      <c r="NA161" s="8"/>
      <c r="NB161" s="8"/>
      <c r="NC161" s="8"/>
      <c r="ND161" s="8"/>
      <c r="NE161" s="8"/>
      <c r="NF161" s="8"/>
      <c r="NG161" s="8"/>
      <c r="NH161" s="8"/>
      <c r="NI161" s="8"/>
      <c r="NJ161" s="8"/>
      <c r="NK161" s="8"/>
      <c r="NL161" s="8"/>
      <c r="NM161" s="8"/>
      <c r="NN161" s="8"/>
      <c r="NO161" s="8"/>
      <c r="NP161" s="8"/>
      <c r="NQ161" s="8"/>
      <c r="NR161" s="8"/>
      <c r="NS161" s="8"/>
      <c r="NT161" s="8"/>
      <c r="NU161" s="8"/>
      <c r="NV161" s="8"/>
      <c r="NW161" s="8"/>
      <c r="NX161" s="8"/>
      <c r="NY161" s="8"/>
      <c r="NZ161" s="8"/>
      <c r="OA161" s="8"/>
      <c r="OB161" s="8"/>
      <c r="OC161" s="8"/>
      <c r="OD161" s="8"/>
      <c r="OE161" s="8"/>
      <c r="OF161" s="8"/>
      <c r="OG161" s="8"/>
      <c r="OH161" s="8"/>
      <c r="OI161" s="8"/>
      <c r="OJ161" s="8"/>
      <c r="OK161" s="8"/>
      <c r="OL161" s="8"/>
      <c r="OM161" s="8"/>
      <c r="ON161" s="8"/>
    </row>
    <row r="162" spans="1:404" s="9" customFormat="1" x14ac:dyDescent="0.15">
      <c r="A162" s="38">
        <v>618</v>
      </c>
      <c r="B162" s="11" t="s">
        <v>639</v>
      </c>
      <c r="C162" s="39">
        <v>2500</v>
      </c>
      <c r="D162" s="40">
        <v>10.15</v>
      </c>
      <c r="E162" s="123">
        <v>1</v>
      </c>
      <c r="F162" s="95">
        <f t="shared" si="13"/>
        <v>10.15</v>
      </c>
      <c r="G162" s="43" t="s">
        <v>523</v>
      </c>
      <c r="H162" s="44"/>
      <c r="I162" s="53" t="s">
        <v>304</v>
      </c>
      <c r="J162" s="46" t="s">
        <v>8</v>
      </c>
      <c r="K162" s="86">
        <v>156</v>
      </c>
      <c r="L162" s="219">
        <f t="shared" si="12"/>
        <v>1583.4</v>
      </c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  <c r="IT162" s="8"/>
      <c r="IU162" s="8"/>
      <c r="IV162" s="8"/>
      <c r="IW162" s="8"/>
      <c r="IX162" s="8"/>
      <c r="IY162" s="8"/>
      <c r="IZ162" s="8"/>
      <c r="JA162" s="8"/>
      <c r="JB162" s="8"/>
      <c r="JC162" s="8"/>
      <c r="JD162" s="8"/>
      <c r="JE162" s="8"/>
      <c r="JF162" s="8"/>
      <c r="JG162" s="8"/>
      <c r="JH162" s="8"/>
      <c r="JI162" s="8"/>
      <c r="JJ162" s="8"/>
      <c r="JK162" s="8"/>
      <c r="JL162" s="8"/>
      <c r="JM162" s="8"/>
      <c r="JN162" s="8"/>
      <c r="JO162" s="8"/>
      <c r="JP162" s="8"/>
      <c r="JQ162" s="8"/>
      <c r="JR162" s="8"/>
      <c r="JS162" s="8"/>
      <c r="JT162" s="8"/>
      <c r="JU162" s="8"/>
      <c r="JV162" s="8"/>
      <c r="JW162" s="8"/>
      <c r="JX162" s="8"/>
      <c r="JY162" s="8"/>
      <c r="JZ162" s="8"/>
      <c r="KA162" s="8"/>
      <c r="KB162" s="8"/>
      <c r="KC162" s="8"/>
      <c r="KD162" s="8"/>
      <c r="KE162" s="8"/>
      <c r="KF162" s="8"/>
      <c r="KG162" s="8"/>
      <c r="KH162" s="8"/>
      <c r="KI162" s="8"/>
      <c r="KJ162" s="8"/>
      <c r="KK162" s="8"/>
      <c r="KL162" s="8"/>
      <c r="KM162" s="8"/>
      <c r="KN162" s="8"/>
      <c r="KO162" s="8"/>
      <c r="KP162" s="8"/>
      <c r="KQ162" s="8"/>
      <c r="KR162" s="8"/>
      <c r="KS162" s="8"/>
      <c r="KT162" s="8"/>
      <c r="KU162" s="8"/>
      <c r="KV162" s="8"/>
      <c r="KW162" s="8"/>
      <c r="KX162" s="8"/>
      <c r="KY162" s="8"/>
      <c r="KZ162" s="8"/>
      <c r="LA162" s="8"/>
      <c r="LB162" s="8"/>
      <c r="LC162" s="8"/>
      <c r="LD162" s="8"/>
      <c r="LE162" s="8"/>
      <c r="LF162" s="8"/>
      <c r="LG162" s="8"/>
      <c r="LH162" s="8"/>
      <c r="LI162" s="8"/>
      <c r="LJ162" s="8"/>
      <c r="LK162" s="8"/>
      <c r="LL162" s="8"/>
      <c r="LM162" s="8"/>
      <c r="LN162" s="8"/>
      <c r="LO162" s="8"/>
      <c r="LP162" s="8"/>
      <c r="LQ162" s="8"/>
      <c r="LR162" s="8"/>
      <c r="LS162" s="8"/>
      <c r="LT162" s="8"/>
      <c r="LU162" s="8"/>
      <c r="LV162" s="8"/>
      <c r="LW162" s="8"/>
      <c r="LX162" s="8"/>
      <c r="LY162" s="8"/>
      <c r="LZ162" s="8"/>
      <c r="MA162" s="8"/>
      <c r="MB162" s="8"/>
      <c r="MC162" s="8"/>
      <c r="MD162" s="8"/>
      <c r="ME162" s="8"/>
      <c r="MF162" s="8"/>
      <c r="MG162" s="8"/>
      <c r="MH162" s="8"/>
      <c r="MI162" s="8"/>
      <c r="MJ162" s="8"/>
      <c r="MK162" s="8"/>
      <c r="ML162" s="8"/>
      <c r="MM162" s="8"/>
      <c r="MN162" s="8"/>
      <c r="MO162" s="8"/>
      <c r="MP162" s="8"/>
      <c r="MQ162" s="8"/>
      <c r="MR162" s="8"/>
      <c r="MS162" s="8"/>
      <c r="MT162" s="8"/>
      <c r="MU162" s="8"/>
      <c r="MV162" s="8"/>
      <c r="MW162" s="8"/>
      <c r="MX162" s="8"/>
      <c r="MY162" s="8"/>
      <c r="MZ162" s="8"/>
      <c r="NA162" s="8"/>
      <c r="NB162" s="8"/>
      <c r="NC162" s="8"/>
      <c r="ND162" s="8"/>
      <c r="NE162" s="8"/>
      <c r="NF162" s="8"/>
      <c r="NG162" s="8"/>
      <c r="NH162" s="8"/>
      <c r="NI162" s="8"/>
      <c r="NJ162" s="8"/>
      <c r="NK162" s="8"/>
      <c r="NL162" s="8"/>
      <c r="NM162" s="8"/>
      <c r="NN162" s="8"/>
      <c r="NO162" s="8"/>
      <c r="NP162" s="8"/>
      <c r="NQ162" s="8"/>
      <c r="NR162" s="8"/>
      <c r="NS162" s="8"/>
      <c r="NT162" s="8"/>
      <c r="NU162" s="8"/>
      <c r="NV162" s="8"/>
      <c r="NW162" s="8"/>
      <c r="NX162" s="8"/>
      <c r="NY162" s="8"/>
      <c r="NZ162" s="8"/>
      <c r="OA162" s="8"/>
      <c r="OB162" s="8"/>
      <c r="OC162" s="8"/>
      <c r="OD162" s="8"/>
      <c r="OE162" s="8"/>
      <c r="OF162" s="8"/>
      <c r="OG162" s="8"/>
      <c r="OH162" s="8"/>
      <c r="OI162" s="8"/>
      <c r="OJ162" s="8"/>
      <c r="OK162" s="8"/>
      <c r="OL162" s="8"/>
      <c r="OM162" s="8"/>
      <c r="ON162" s="8"/>
    </row>
    <row r="163" spans="1:404" s="9" customFormat="1" x14ac:dyDescent="0.15">
      <c r="A163" s="38">
        <v>619</v>
      </c>
      <c r="B163" s="11" t="s">
        <v>640</v>
      </c>
      <c r="C163" s="39">
        <v>2500</v>
      </c>
      <c r="D163" s="40">
        <v>9.52</v>
      </c>
      <c r="E163" s="123">
        <v>1</v>
      </c>
      <c r="F163" s="95">
        <f t="shared" si="13"/>
        <v>9.52</v>
      </c>
      <c r="G163" s="43" t="s">
        <v>523</v>
      </c>
      <c r="H163" s="44"/>
      <c r="I163" s="53" t="s">
        <v>304</v>
      </c>
      <c r="J163" s="46" t="s">
        <v>8</v>
      </c>
      <c r="K163" s="86">
        <v>156</v>
      </c>
      <c r="L163" s="219">
        <f t="shared" si="12"/>
        <v>1485.12</v>
      </c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  <c r="IU163" s="8"/>
      <c r="IV163" s="8"/>
      <c r="IW163" s="8"/>
      <c r="IX163" s="8"/>
      <c r="IY163" s="8"/>
      <c r="IZ163" s="8"/>
      <c r="JA163" s="8"/>
      <c r="JB163" s="8"/>
      <c r="JC163" s="8"/>
      <c r="JD163" s="8"/>
      <c r="JE163" s="8"/>
      <c r="JF163" s="8"/>
      <c r="JG163" s="8"/>
      <c r="JH163" s="8"/>
      <c r="JI163" s="8"/>
      <c r="JJ163" s="8"/>
      <c r="JK163" s="8"/>
      <c r="JL163" s="8"/>
      <c r="JM163" s="8"/>
      <c r="JN163" s="8"/>
      <c r="JO163" s="8"/>
      <c r="JP163" s="8"/>
      <c r="JQ163" s="8"/>
      <c r="JR163" s="8"/>
      <c r="JS163" s="8"/>
      <c r="JT163" s="8"/>
      <c r="JU163" s="8"/>
      <c r="JV163" s="8"/>
      <c r="JW163" s="8"/>
      <c r="JX163" s="8"/>
      <c r="JY163" s="8"/>
      <c r="JZ163" s="8"/>
      <c r="KA163" s="8"/>
      <c r="KB163" s="8"/>
      <c r="KC163" s="8"/>
      <c r="KD163" s="8"/>
      <c r="KE163" s="8"/>
      <c r="KF163" s="8"/>
      <c r="KG163" s="8"/>
      <c r="KH163" s="8"/>
      <c r="KI163" s="8"/>
      <c r="KJ163" s="8"/>
      <c r="KK163" s="8"/>
      <c r="KL163" s="8"/>
      <c r="KM163" s="8"/>
      <c r="KN163" s="8"/>
      <c r="KO163" s="8"/>
      <c r="KP163" s="8"/>
      <c r="KQ163" s="8"/>
      <c r="KR163" s="8"/>
      <c r="KS163" s="8"/>
      <c r="KT163" s="8"/>
      <c r="KU163" s="8"/>
      <c r="KV163" s="8"/>
      <c r="KW163" s="8"/>
      <c r="KX163" s="8"/>
      <c r="KY163" s="8"/>
      <c r="KZ163" s="8"/>
      <c r="LA163" s="8"/>
      <c r="LB163" s="8"/>
      <c r="LC163" s="8"/>
      <c r="LD163" s="8"/>
      <c r="LE163" s="8"/>
      <c r="LF163" s="8"/>
      <c r="LG163" s="8"/>
      <c r="LH163" s="8"/>
      <c r="LI163" s="8"/>
      <c r="LJ163" s="8"/>
      <c r="LK163" s="8"/>
      <c r="LL163" s="8"/>
      <c r="LM163" s="8"/>
      <c r="LN163" s="8"/>
      <c r="LO163" s="8"/>
      <c r="LP163" s="8"/>
      <c r="LQ163" s="8"/>
      <c r="LR163" s="8"/>
      <c r="LS163" s="8"/>
      <c r="LT163" s="8"/>
      <c r="LU163" s="8"/>
      <c r="LV163" s="8"/>
      <c r="LW163" s="8"/>
      <c r="LX163" s="8"/>
      <c r="LY163" s="8"/>
      <c r="LZ163" s="8"/>
      <c r="MA163" s="8"/>
      <c r="MB163" s="8"/>
      <c r="MC163" s="8"/>
      <c r="MD163" s="8"/>
      <c r="ME163" s="8"/>
      <c r="MF163" s="8"/>
      <c r="MG163" s="8"/>
      <c r="MH163" s="8"/>
      <c r="MI163" s="8"/>
      <c r="MJ163" s="8"/>
      <c r="MK163" s="8"/>
      <c r="ML163" s="8"/>
      <c r="MM163" s="8"/>
      <c r="MN163" s="8"/>
      <c r="MO163" s="8"/>
      <c r="MP163" s="8"/>
      <c r="MQ163" s="8"/>
      <c r="MR163" s="8"/>
      <c r="MS163" s="8"/>
      <c r="MT163" s="8"/>
      <c r="MU163" s="8"/>
      <c r="MV163" s="8"/>
      <c r="MW163" s="8"/>
      <c r="MX163" s="8"/>
      <c r="MY163" s="8"/>
      <c r="MZ163" s="8"/>
      <c r="NA163" s="8"/>
      <c r="NB163" s="8"/>
      <c r="NC163" s="8"/>
      <c r="ND163" s="8"/>
      <c r="NE163" s="8"/>
      <c r="NF163" s="8"/>
      <c r="NG163" s="8"/>
      <c r="NH163" s="8"/>
      <c r="NI163" s="8"/>
      <c r="NJ163" s="8"/>
      <c r="NK163" s="8"/>
      <c r="NL163" s="8"/>
      <c r="NM163" s="8"/>
      <c r="NN163" s="8"/>
      <c r="NO163" s="8"/>
      <c r="NP163" s="8"/>
      <c r="NQ163" s="8"/>
      <c r="NR163" s="8"/>
      <c r="NS163" s="8"/>
      <c r="NT163" s="8"/>
      <c r="NU163" s="8"/>
      <c r="NV163" s="8"/>
      <c r="NW163" s="8"/>
      <c r="NX163" s="8"/>
      <c r="NY163" s="8"/>
      <c r="NZ163" s="8"/>
      <c r="OA163" s="8"/>
      <c r="OB163" s="8"/>
      <c r="OC163" s="8"/>
      <c r="OD163" s="8"/>
      <c r="OE163" s="8"/>
      <c r="OF163" s="8"/>
      <c r="OG163" s="8"/>
      <c r="OH163" s="8"/>
      <c r="OI163" s="8"/>
      <c r="OJ163" s="8"/>
      <c r="OK163" s="8"/>
      <c r="OL163" s="8"/>
      <c r="OM163" s="8"/>
      <c r="ON163" s="8"/>
    </row>
    <row r="164" spans="1:404" s="9" customFormat="1" x14ac:dyDescent="0.15">
      <c r="A164" s="38">
        <v>620</v>
      </c>
      <c r="B164" s="11" t="s">
        <v>641</v>
      </c>
      <c r="C164" s="39">
        <v>2500</v>
      </c>
      <c r="D164" s="40">
        <v>24.26</v>
      </c>
      <c r="E164" s="123">
        <v>1</v>
      </c>
      <c r="F164" s="95">
        <f t="shared" si="13"/>
        <v>24.26</v>
      </c>
      <c r="G164" s="43" t="s">
        <v>523</v>
      </c>
      <c r="H164" s="44"/>
      <c r="I164" s="53" t="s">
        <v>304</v>
      </c>
      <c r="J164" s="46" t="s">
        <v>8</v>
      </c>
      <c r="K164" s="86">
        <v>156</v>
      </c>
      <c r="L164" s="219">
        <f t="shared" si="12"/>
        <v>3784.5600000000004</v>
      </c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  <c r="IU164" s="8"/>
      <c r="IV164" s="8"/>
      <c r="IW164" s="8"/>
      <c r="IX164" s="8"/>
      <c r="IY164" s="8"/>
      <c r="IZ164" s="8"/>
      <c r="JA164" s="8"/>
      <c r="JB164" s="8"/>
      <c r="JC164" s="8"/>
      <c r="JD164" s="8"/>
      <c r="JE164" s="8"/>
      <c r="JF164" s="8"/>
      <c r="JG164" s="8"/>
      <c r="JH164" s="8"/>
      <c r="JI164" s="8"/>
      <c r="JJ164" s="8"/>
      <c r="JK164" s="8"/>
      <c r="JL164" s="8"/>
      <c r="JM164" s="8"/>
      <c r="JN164" s="8"/>
      <c r="JO164" s="8"/>
      <c r="JP164" s="8"/>
      <c r="JQ164" s="8"/>
      <c r="JR164" s="8"/>
      <c r="JS164" s="8"/>
      <c r="JT164" s="8"/>
      <c r="JU164" s="8"/>
      <c r="JV164" s="8"/>
      <c r="JW164" s="8"/>
      <c r="JX164" s="8"/>
      <c r="JY164" s="8"/>
      <c r="JZ164" s="8"/>
      <c r="KA164" s="8"/>
      <c r="KB164" s="8"/>
      <c r="KC164" s="8"/>
      <c r="KD164" s="8"/>
      <c r="KE164" s="8"/>
      <c r="KF164" s="8"/>
      <c r="KG164" s="8"/>
      <c r="KH164" s="8"/>
      <c r="KI164" s="8"/>
      <c r="KJ164" s="8"/>
      <c r="KK164" s="8"/>
      <c r="KL164" s="8"/>
      <c r="KM164" s="8"/>
      <c r="KN164" s="8"/>
      <c r="KO164" s="8"/>
      <c r="KP164" s="8"/>
      <c r="KQ164" s="8"/>
      <c r="KR164" s="8"/>
      <c r="KS164" s="8"/>
      <c r="KT164" s="8"/>
      <c r="KU164" s="8"/>
      <c r="KV164" s="8"/>
      <c r="KW164" s="8"/>
      <c r="KX164" s="8"/>
      <c r="KY164" s="8"/>
      <c r="KZ164" s="8"/>
      <c r="LA164" s="8"/>
      <c r="LB164" s="8"/>
      <c r="LC164" s="8"/>
      <c r="LD164" s="8"/>
      <c r="LE164" s="8"/>
      <c r="LF164" s="8"/>
      <c r="LG164" s="8"/>
      <c r="LH164" s="8"/>
      <c r="LI164" s="8"/>
      <c r="LJ164" s="8"/>
      <c r="LK164" s="8"/>
      <c r="LL164" s="8"/>
      <c r="LM164" s="8"/>
      <c r="LN164" s="8"/>
      <c r="LO164" s="8"/>
      <c r="LP164" s="8"/>
      <c r="LQ164" s="8"/>
      <c r="LR164" s="8"/>
      <c r="LS164" s="8"/>
      <c r="LT164" s="8"/>
      <c r="LU164" s="8"/>
      <c r="LV164" s="8"/>
      <c r="LW164" s="8"/>
      <c r="LX164" s="8"/>
      <c r="LY164" s="8"/>
      <c r="LZ164" s="8"/>
      <c r="MA164" s="8"/>
      <c r="MB164" s="8"/>
      <c r="MC164" s="8"/>
      <c r="MD164" s="8"/>
      <c r="ME164" s="8"/>
      <c r="MF164" s="8"/>
      <c r="MG164" s="8"/>
      <c r="MH164" s="8"/>
      <c r="MI164" s="8"/>
      <c r="MJ164" s="8"/>
      <c r="MK164" s="8"/>
      <c r="ML164" s="8"/>
      <c r="MM164" s="8"/>
      <c r="MN164" s="8"/>
      <c r="MO164" s="8"/>
      <c r="MP164" s="8"/>
      <c r="MQ164" s="8"/>
      <c r="MR164" s="8"/>
      <c r="MS164" s="8"/>
      <c r="MT164" s="8"/>
      <c r="MU164" s="8"/>
      <c r="MV164" s="8"/>
      <c r="MW164" s="8"/>
      <c r="MX164" s="8"/>
      <c r="MY164" s="8"/>
      <c r="MZ164" s="8"/>
      <c r="NA164" s="8"/>
      <c r="NB164" s="8"/>
      <c r="NC164" s="8"/>
      <c r="ND164" s="8"/>
      <c r="NE164" s="8"/>
      <c r="NF164" s="8"/>
      <c r="NG164" s="8"/>
      <c r="NH164" s="8"/>
      <c r="NI164" s="8"/>
      <c r="NJ164" s="8"/>
      <c r="NK164" s="8"/>
      <c r="NL164" s="8"/>
      <c r="NM164" s="8"/>
      <c r="NN164" s="8"/>
      <c r="NO164" s="8"/>
      <c r="NP164" s="8"/>
      <c r="NQ164" s="8"/>
      <c r="NR164" s="8"/>
      <c r="NS164" s="8"/>
      <c r="NT164" s="8"/>
      <c r="NU164" s="8"/>
      <c r="NV164" s="8"/>
      <c r="NW164" s="8"/>
      <c r="NX164" s="8"/>
      <c r="NY164" s="8"/>
      <c r="NZ164" s="8"/>
      <c r="OA164" s="8"/>
      <c r="OB164" s="8"/>
      <c r="OC164" s="8"/>
      <c r="OD164" s="8"/>
      <c r="OE164" s="8"/>
      <c r="OF164" s="8"/>
      <c r="OG164" s="8"/>
      <c r="OH164" s="8"/>
      <c r="OI164" s="8"/>
      <c r="OJ164" s="8"/>
      <c r="OK164" s="8"/>
      <c r="OL164" s="8"/>
      <c r="OM164" s="8"/>
      <c r="ON164" s="8"/>
    </row>
    <row r="165" spans="1:404" s="9" customFormat="1" x14ac:dyDescent="0.15">
      <c r="A165" s="38">
        <v>621</v>
      </c>
      <c r="B165" s="11" t="s">
        <v>383</v>
      </c>
      <c r="C165" s="39">
        <v>2500</v>
      </c>
      <c r="D165" s="40">
        <v>9.52</v>
      </c>
      <c r="E165" s="123">
        <v>1</v>
      </c>
      <c r="F165" s="95">
        <f t="shared" si="13"/>
        <v>9.52</v>
      </c>
      <c r="G165" s="43" t="s">
        <v>523</v>
      </c>
      <c r="H165" s="44"/>
      <c r="I165" s="53" t="s">
        <v>304</v>
      </c>
      <c r="J165" s="46" t="s">
        <v>8</v>
      </c>
      <c r="K165" s="86">
        <v>156</v>
      </c>
      <c r="L165" s="219">
        <f t="shared" si="12"/>
        <v>1485.12</v>
      </c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  <c r="IS165" s="8"/>
      <c r="IT165" s="8"/>
      <c r="IU165" s="8"/>
      <c r="IV165" s="8"/>
      <c r="IW165" s="8"/>
      <c r="IX165" s="8"/>
      <c r="IY165" s="8"/>
      <c r="IZ165" s="8"/>
      <c r="JA165" s="8"/>
      <c r="JB165" s="8"/>
      <c r="JC165" s="8"/>
      <c r="JD165" s="8"/>
      <c r="JE165" s="8"/>
      <c r="JF165" s="8"/>
      <c r="JG165" s="8"/>
      <c r="JH165" s="8"/>
      <c r="JI165" s="8"/>
      <c r="JJ165" s="8"/>
      <c r="JK165" s="8"/>
      <c r="JL165" s="8"/>
      <c r="JM165" s="8"/>
      <c r="JN165" s="8"/>
      <c r="JO165" s="8"/>
      <c r="JP165" s="8"/>
      <c r="JQ165" s="8"/>
      <c r="JR165" s="8"/>
      <c r="JS165" s="8"/>
      <c r="JT165" s="8"/>
      <c r="JU165" s="8"/>
      <c r="JV165" s="8"/>
      <c r="JW165" s="8"/>
      <c r="JX165" s="8"/>
      <c r="JY165" s="8"/>
      <c r="JZ165" s="8"/>
      <c r="KA165" s="8"/>
      <c r="KB165" s="8"/>
      <c r="KC165" s="8"/>
      <c r="KD165" s="8"/>
      <c r="KE165" s="8"/>
      <c r="KF165" s="8"/>
      <c r="KG165" s="8"/>
      <c r="KH165" s="8"/>
      <c r="KI165" s="8"/>
      <c r="KJ165" s="8"/>
      <c r="KK165" s="8"/>
      <c r="KL165" s="8"/>
      <c r="KM165" s="8"/>
      <c r="KN165" s="8"/>
      <c r="KO165" s="8"/>
      <c r="KP165" s="8"/>
      <c r="KQ165" s="8"/>
      <c r="KR165" s="8"/>
      <c r="KS165" s="8"/>
      <c r="KT165" s="8"/>
      <c r="KU165" s="8"/>
      <c r="KV165" s="8"/>
      <c r="KW165" s="8"/>
      <c r="KX165" s="8"/>
      <c r="KY165" s="8"/>
      <c r="KZ165" s="8"/>
      <c r="LA165" s="8"/>
      <c r="LB165" s="8"/>
      <c r="LC165" s="8"/>
      <c r="LD165" s="8"/>
      <c r="LE165" s="8"/>
      <c r="LF165" s="8"/>
      <c r="LG165" s="8"/>
      <c r="LH165" s="8"/>
      <c r="LI165" s="8"/>
      <c r="LJ165" s="8"/>
      <c r="LK165" s="8"/>
      <c r="LL165" s="8"/>
      <c r="LM165" s="8"/>
      <c r="LN165" s="8"/>
      <c r="LO165" s="8"/>
      <c r="LP165" s="8"/>
      <c r="LQ165" s="8"/>
      <c r="LR165" s="8"/>
      <c r="LS165" s="8"/>
      <c r="LT165" s="8"/>
      <c r="LU165" s="8"/>
      <c r="LV165" s="8"/>
      <c r="LW165" s="8"/>
      <c r="LX165" s="8"/>
      <c r="LY165" s="8"/>
      <c r="LZ165" s="8"/>
      <c r="MA165" s="8"/>
      <c r="MB165" s="8"/>
      <c r="MC165" s="8"/>
      <c r="MD165" s="8"/>
      <c r="ME165" s="8"/>
      <c r="MF165" s="8"/>
      <c r="MG165" s="8"/>
      <c r="MH165" s="8"/>
      <c r="MI165" s="8"/>
      <c r="MJ165" s="8"/>
      <c r="MK165" s="8"/>
      <c r="ML165" s="8"/>
      <c r="MM165" s="8"/>
      <c r="MN165" s="8"/>
      <c r="MO165" s="8"/>
      <c r="MP165" s="8"/>
      <c r="MQ165" s="8"/>
      <c r="MR165" s="8"/>
      <c r="MS165" s="8"/>
      <c r="MT165" s="8"/>
      <c r="MU165" s="8"/>
      <c r="MV165" s="8"/>
      <c r="MW165" s="8"/>
      <c r="MX165" s="8"/>
      <c r="MY165" s="8"/>
      <c r="MZ165" s="8"/>
      <c r="NA165" s="8"/>
      <c r="NB165" s="8"/>
      <c r="NC165" s="8"/>
      <c r="ND165" s="8"/>
      <c r="NE165" s="8"/>
      <c r="NF165" s="8"/>
      <c r="NG165" s="8"/>
      <c r="NH165" s="8"/>
      <c r="NI165" s="8"/>
      <c r="NJ165" s="8"/>
      <c r="NK165" s="8"/>
      <c r="NL165" s="8"/>
      <c r="NM165" s="8"/>
      <c r="NN165" s="8"/>
      <c r="NO165" s="8"/>
      <c r="NP165" s="8"/>
      <c r="NQ165" s="8"/>
      <c r="NR165" s="8"/>
      <c r="NS165" s="8"/>
      <c r="NT165" s="8"/>
      <c r="NU165" s="8"/>
      <c r="NV165" s="8"/>
      <c r="NW165" s="8"/>
      <c r="NX165" s="8"/>
      <c r="NY165" s="8"/>
      <c r="NZ165" s="8"/>
      <c r="OA165" s="8"/>
      <c r="OB165" s="8"/>
      <c r="OC165" s="8"/>
      <c r="OD165" s="8"/>
      <c r="OE165" s="8"/>
      <c r="OF165" s="8"/>
      <c r="OG165" s="8"/>
      <c r="OH165" s="8"/>
      <c r="OI165" s="8"/>
      <c r="OJ165" s="8"/>
      <c r="OK165" s="8"/>
      <c r="OL165" s="8"/>
      <c r="OM165" s="8"/>
      <c r="ON165" s="8"/>
    </row>
    <row r="166" spans="1:404" s="9" customFormat="1" x14ac:dyDescent="0.15">
      <c r="A166" s="38">
        <v>622</v>
      </c>
      <c r="B166" s="11" t="s">
        <v>642</v>
      </c>
      <c r="C166" s="39">
        <v>2500</v>
      </c>
      <c r="D166" s="40">
        <v>9.52</v>
      </c>
      <c r="E166" s="123">
        <v>1</v>
      </c>
      <c r="F166" s="95">
        <f t="shared" si="13"/>
        <v>9.52</v>
      </c>
      <c r="G166" s="43" t="s">
        <v>523</v>
      </c>
      <c r="H166" s="44"/>
      <c r="I166" s="53" t="s">
        <v>304</v>
      </c>
      <c r="J166" s="46" t="s">
        <v>8</v>
      </c>
      <c r="K166" s="86">
        <v>156</v>
      </c>
      <c r="L166" s="219">
        <f t="shared" si="12"/>
        <v>1485.12</v>
      </c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  <c r="IV166" s="8"/>
      <c r="IW166" s="8"/>
      <c r="IX166" s="8"/>
      <c r="IY166" s="8"/>
      <c r="IZ166" s="8"/>
      <c r="JA166" s="8"/>
      <c r="JB166" s="8"/>
      <c r="JC166" s="8"/>
      <c r="JD166" s="8"/>
      <c r="JE166" s="8"/>
      <c r="JF166" s="8"/>
      <c r="JG166" s="8"/>
      <c r="JH166" s="8"/>
      <c r="JI166" s="8"/>
      <c r="JJ166" s="8"/>
      <c r="JK166" s="8"/>
      <c r="JL166" s="8"/>
      <c r="JM166" s="8"/>
      <c r="JN166" s="8"/>
      <c r="JO166" s="8"/>
      <c r="JP166" s="8"/>
      <c r="JQ166" s="8"/>
      <c r="JR166" s="8"/>
      <c r="JS166" s="8"/>
      <c r="JT166" s="8"/>
      <c r="JU166" s="8"/>
      <c r="JV166" s="8"/>
      <c r="JW166" s="8"/>
      <c r="JX166" s="8"/>
      <c r="JY166" s="8"/>
      <c r="JZ166" s="8"/>
      <c r="KA166" s="8"/>
      <c r="KB166" s="8"/>
      <c r="KC166" s="8"/>
      <c r="KD166" s="8"/>
      <c r="KE166" s="8"/>
      <c r="KF166" s="8"/>
      <c r="KG166" s="8"/>
      <c r="KH166" s="8"/>
      <c r="KI166" s="8"/>
      <c r="KJ166" s="8"/>
      <c r="KK166" s="8"/>
      <c r="KL166" s="8"/>
      <c r="KM166" s="8"/>
      <c r="KN166" s="8"/>
      <c r="KO166" s="8"/>
      <c r="KP166" s="8"/>
      <c r="KQ166" s="8"/>
      <c r="KR166" s="8"/>
      <c r="KS166" s="8"/>
      <c r="KT166" s="8"/>
      <c r="KU166" s="8"/>
      <c r="KV166" s="8"/>
      <c r="KW166" s="8"/>
      <c r="KX166" s="8"/>
      <c r="KY166" s="8"/>
      <c r="KZ166" s="8"/>
      <c r="LA166" s="8"/>
      <c r="LB166" s="8"/>
      <c r="LC166" s="8"/>
      <c r="LD166" s="8"/>
      <c r="LE166" s="8"/>
      <c r="LF166" s="8"/>
      <c r="LG166" s="8"/>
      <c r="LH166" s="8"/>
      <c r="LI166" s="8"/>
      <c r="LJ166" s="8"/>
      <c r="LK166" s="8"/>
      <c r="LL166" s="8"/>
      <c r="LM166" s="8"/>
      <c r="LN166" s="8"/>
      <c r="LO166" s="8"/>
      <c r="LP166" s="8"/>
      <c r="LQ166" s="8"/>
      <c r="LR166" s="8"/>
      <c r="LS166" s="8"/>
      <c r="LT166" s="8"/>
      <c r="LU166" s="8"/>
      <c r="LV166" s="8"/>
      <c r="LW166" s="8"/>
      <c r="LX166" s="8"/>
      <c r="LY166" s="8"/>
      <c r="LZ166" s="8"/>
      <c r="MA166" s="8"/>
      <c r="MB166" s="8"/>
      <c r="MC166" s="8"/>
      <c r="MD166" s="8"/>
      <c r="ME166" s="8"/>
      <c r="MF166" s="8"/>
      <c r="MG166" s="8"/>
      <c r="MH166" s="8"/>
      <c r="MI166" s="8"/>
      <c r="MJ166" s="8"/>
      <c r="MK166" s="8"/>
      <c r="ML166" s="8"/>
      <c r="MM166" s="8"/>
      <c r="MN166" s="8"/>
      <c r="MO166" s="8"/>
      <c r="MP166" s="8"/>
      <c r="MQ166" s="8"/>
      <c r="MR166" s="8"/>
      <c r="MS166" s="8"/>
      <c r="MT166" s="8"/>
      <c r="MU166" s="8"/>
      <c r="MV166" s="8"/>
      <c r="MW166" s="8"/>
      <c r="MX166" s="8"/>
      <c r="MY166" s="8"/>
      <c r="MZ166" s="8"/>
      <c r="NA166" s="8"/>
      <c r="NB166" s="8"/>
      <c r="NC166" s="8"/>
      <c r="ND166" s="8"/>
      <c r="NE166" s="8"/>
      <c r="NF166" s="8"/>
      <c r="NG166" s="8"/>
      <c r="NH166" s="8"/>
      <c r="NI166" s="8"/>
      <c r="NJ166" s="8"/>
      <c r="NK166" s="8"/>
      <c r="NL166" s="8"/>
      <c r="NM166" s="8"/>
      <c r="NN166" s="8"/>
      <c r="NO166" s="8"/>
      <c r="NP166" s="8"/>
      <c r="NQ166" s="8"/>
      <c r="NR166" s="8"/>
      <c r="NS166" s="8"/>
      <c r="NT166" s="8"/>
      <c r="NU166" s="8"/>
      <c r="NV166" s="8"/>
      <c r="NW166" s="8"/>
      <c r="NX166" s="8"/>
      <c r="NY166" s="8"/>
      <c r="NZ166" s="8"/>
      <c r="OA166" s="8"/>
      <c r="OB166" s="8"/>
      <c r="OC166" s="8"/>
      <c r="OD166" s="8"/>
      <c r="OE166" s="8"/>
      <c r="OF166" s="8"/>
      <c r="OG166" s="8"/>
      <c r="OH166" s="8"/>
      <c r="OI166" s="8"/>
      <c r="OJ166" s="8"/>
      <c r="OK166" s="8"/>
      <c r="OL166" s="8"/>
      <c r="OM166" s="8"/>
      <c r="ON166" s="8"/>
    </row>
    <row r="167" spans="1:404" s="9" customFormat="1" x14ac:dyDescent="0.15">
      <c r="A167" s="38">
        <v>623</v>
      </c>
      <c r="B167" s="11" t="s">
        <v>643</v>
      </c>
      <c r="C167" s="39">
        <v>2500</v>
      </c>
      <c r="D167" s="40">
        <v>10.15</v>
      </c>
      <c r="E167" s="123">
        <v>1</v>
      </c>
      <c r="F167" s="95">
        <f t="shared" si="13"/>
        <v>10.15</v>
      </c>
      <c r="G167" s="43" t="s">
        <v>523</v>
      </c>
      <c r="H167" s="44"/>
      <c r="I167" s="53" t="s">
        <v>304</v>
      </c>
      <c r="J167" s="46" t="s">
        <v>8</v>
      </c>
      <c r="K167" s="86">
        <v>156</v>
      </c>
      <c r="L167" s="219">
        <f t="shared" si="12"/>
        <v>1583.4</v>
      </c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  <c r="IU167" s="8"/>
      <c r="IV167" s="8"/>
      <c r="IW167" s="8"/>
      <c r="IX167" s="8"/>
      <c r="IY167" s="8"/>
      <c r="IZ167" s="8"/>
      <c r="JA167" s="8"/>
      <c r="JB167" s="8"/>
      <c r="JC167" s="8"/>
      <c r="JD167" s="8"/>
      <c r="JE167" s="8"/>
      <c r="JF167" s="8"/>
      <c r="JG167" s="8"/>
      <c r="JH167" s="8"/>
      <c r="JI167" s="8"/>
      <c r="JJ167" s="8"/>
      <c r="JK167" s="8"/>
      <c r="JL167" s="8"/>
      <c r="JM167" s="8"/>
      <c r="JN167" s="8"/>
      <c r="JO167" s="8"/>
      <c r="JP167" s="8"/>
      <c r="JQ167" s="8"/>
      <c r="JR167" s="8"/>
      <c r="JS167" s="8"/>
      <c r="JT167" s="8"/>
      <c r="JU167" s="8"/>
      <c r="JV167" s="8"/>
      <c r="JW167" s="8"/>
      <c r="JX167" s="8"/>
      <c r="JY167" s="8"/>
      <c r="JZ167" s="8"/>
      <c r="KA167" s="8"/>
      <c r="KB167" s="8"/>
      <c r="KC167" s="8"/>
      <c r="KD167" s="8"/>
      <c r="KE167" s="8"/>
      <c r="KF167" s="8"/>
      <c r="KG167" s="8"/>
      <c r="KH167" s="8"/>
      <c r="KI167" s="8"/>
      <c r="KJ167" s="8"/>
      <c r="KK167" s="8"/>
      <c r="KL167" s="8"/>
      <c r="KM167" s="8"/>
      <c r="KN167" s="8"/>
      <c r="KO167" s="8"/>
      <c r="KP167" s="8"/>
      <c r="KQ167" s="8"/>
      <c r="KR167" s="8"/>
      <c r="KS167" s="8"/>
      <c r="KT167" s="8"/>
      <c r="KU167" s="8"/>
      <c r="KV167" s="8"/>
      <c r="KW167" s="8"/>
      <c r="KX167" s="8"/>
      <c r="KY167" s="8"/>
      <c r="KZ167" s="8"/>
      <c r="LA167" s="8"/>
      <c r="LB167" s="8"/>
      <c r="LC167" s="8"/>
      <c r="LD167" s="8"/>
      <c r="LE167" s="8"/>
      <c r="LF167" s="8"/>
      <c r="LG167" s="8"/>
      <c r="LH167" s="8"/>
      <c r="LI167" s="8"/>
      <c r="LJ167" s="8"/>
      <c r="LK167" s="8"/>
      <c r="LL167" s="8"/>
      <c r="LM167" s="8"/>
      <c r="LN167" s="8"/>
      <c r="LO167" s="8"/>
      <c r="LP167" s="8"/>
      <c r="LQ167" s="8"/>
      <c r="LR167" s="8"/>
      <c r="LS167" s="8"/>
      <c r="LT167" s="8"/>
      <c r="LU167" s="8"/>
      <c r="LV167" s="8"/>
      <c r="LW167" s="8"/>
      <c r="LX167" s="8"/>
      <c r="LY167" s="8"/>
      <c r="LZ167" s="8"/>
      <c r="MA167" s="8"/>
      <c r="MB167" s="8"/>
      <c r="MC167" s="8"/>
      <c r="MD167" s="8"/>
      <c r="ME167" s="8"/>
      <c r="MF167" s="8"/>
      <c r="MG167" s="8"/>
      <c r="MH167" s="8"/>
      <c r="MI167" s="8"/>
      <c r="MJ167" s="8"/>
      <c r="MK167" s="8"/>
      <c r="ML167" s="8"/>
      <c r="MM167" s="8"/>
      <c r="MN167" s="8"/>
      <c r="MO167" s="8"/>
      <c r="MP167" s="8"/>
      <c r="MQ167" s="8"/>
      <c r="MR167" s="8"/>
      <c r="MS167" s="8"/>
      <c r="MT167" s="8"/>
      <c r="MU167" s="8"/>
      <c r="MV167" s="8"/>
      <c r="MW167" s="8"/>
      <c r="MX167" s="8"/>
      <c r="MY167" s="8"/>
      <c r="MZ167" s="8"/>
      <c r="NA167" s="8"/>
      <c r="NB167" s="8"/>
      <c r="NC167" s="8"/>
      <c r="ND167" s="8"/>
      <c r="NE167" s="8"/>
      <c r="NF167" s="8"/>
      <c r="NG167" s="8"/>
      <c r="NH167" s="8"/>
      <c r="NI167" s="8"/>
      <c r="NJ167" s="8"/>
      <c r="NK167" s="8"/>
      <c r="NL167" s="8"/>
      <c r="NM167" s="8"/>
      <c r="NN167" s="8"/>
      <c r="NO167" s="8"/>
      <c r="NP167" s="8"/>
      <c r="NQ167" s="8"/>
      <c r="NR167" s="8"/>
      <c r="NS167" s="8"/>
      <c r="NT167" s="8"/>
      <c r="NU167" s="8"/>
      <c r="NV167" s="8"/>
      <c r="NW167" s="8"/>
      <c r="NX167" s="8"/>
      <c r="NY167" s="8"/>
      <c r="NZ167" s="8"/>
      <c r="OA167" s="8"/>
      <c r="OB167" s="8"/>
      <c r="OC167" s="8"/>
      <c r="OD167" s="8"/>
      <c r="OE167" s="8"/>
      <c r="OF167" s="8"/>
      <c r="OG167" s="8"/>
      <c r="OH167" s="8"/>
      <c r="OI167" s="8"/>
      <c r="OJ167" s="8"/>
      <c r="OK167" s="8"/>
      <c r="OL167" s="8"/>
      <c r="OM167" s="8"/>
      <c r="ON167" s="8"/>
    </row>
    <row r="168" spans="1:404" s="9" customFormat="1" x14ac:dyDescent="0.15">
      <c r="A168" s="38">
        <v>624</v>
      </c>
      <c r="B168" s="11" t="s">
        <v>644</v>
      </c>
      <c r="C168" s="39">
        <v>2500</v>
      </c>
      <c r="D168" s="40">
        <v>12.25</v>
      </c>
      <c r="E168" s="123">
        <v>1</v>
      </c>
      <c r="F168" s="95">
        <f t="shared" si="13"/>
        <v>12.25</v>
      </c>
      <c r="G168" s="43" t="s">
        <v>523</v>
      </c>
      <c r="H168" s="44"/>
      <c r="I168" s="53" t="s">
        <v>304</v>
      </c>
      <c r="J168" s="46" t="s">
        <v>8</v>
      </c>
      <c r="K168" s="86">
        <v>156</v>
      </c>
      <c r="L168" s="219">
        <f t="shared" si="12"/>
        <v>1911</v>
      </c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  <c r="IU168" s="8"/>
      <c r="IV168" s="8"/>
      <c r="IW168" s="8"/>
      <c r="IX168" s="8"/>
      <c r="IY168" s="8"/>
      <c r="IZ168" s="8"/>
      <c r="JA168" s="8"/>
      <c r="JB168" s="8"/>
      <c r="JC168" s="8"/>
      <c r="JD168" s="8"/>
      <c r="JE168" s="8"/>
      <c r="JF168" s="8"/>
      <c r="JG168" s="8"/>
      <c r="JH168" s="8"/>
      <c r="JI168" s="8"/>
      <c r="JJ168" s="8"/>
      <c r="JK168" s="8"/>
      <c r="JL168" s="8"/>
      <c r="JM168" s="8"/>
      <c r="JN168" s="8"/>
      <c r="JO168" s="8"/>
      <c r="JP168" s="8"/>
      <c r="JQ168" s="8"/>
      <c r="JR168" s="8"/>
      <c r="JS168" s="8"/>
      <c r="JT168" s="8"/>
      <c r="JU168" s="8"/>
      <c r="JV168" s="8"/>
      <c r="JW168" s="8"/>
      <c r="JX168" s="8"/>
      <c r="JY168" s="8"/>
      <c r="JZ168" s="8"/>
      <c r="KA168" s="8"/>
      <c r="KB168" s="8"/>
      <c r="KC168" s="8"/>
      <c r="KD168" s="8"/>
      <c r="KE168" s="8"/>
      <c r="KF168" s="8"/>
      <c r="KG168" s="8"/>
      <c r="KH168" s="8"/>
      <c r="KI168" s="8"/>
      <c r="KJ168" s="8"/>
      <c r="KK168" s="8"/>
      <c r="KL168" s="8"/>
      <c r="KM168" s="8"/>
      <c r="KN168" s="8"/>
      <c r="KO168" s="8"/>
      <c r="KP168" s="8"/>
      <c r="KQ168" s="8"/>
      <c r="KR168" s="8"/>
      <c r="KS168" s="8"/>
      <c r="KT168" s="8"/>
      <c r="KU168" s="8"/>
      <c r="KV168" s="8"/>
      <c r="KW168" s="8"/>
      <c r="KX168" s="8"/>
      <c r="KY168" s="8"/>
      <c r="KZ168" s="8"/>
      <c r="LA168" s="8"/>
      <c r="LB168" s="8"/>
      <c r="LC168" s="8"/>
      <c r="LD168" s="8"/>
      <c r="LE168" s="8"/>
      <c r="LF168" s="8"/>
      <c r="LG168" s="8"/>
      <c r="LH168" s="8"/>
      <c r="LI168" s="8"/>
      <c r="LJ168" s="8"/>
      <c r="LK168" s="8"/>
      <c r="LL168" s="8"/>
      <c r="LM168" s="8"/>
      <c r="LN168" s="8"/>
      <c r="LO168" s="8"/>
      <c r="LP168" s="8"/>
      <c r="LQ168" s="8"/>
      <c r="LR168" s="8"/>
      <c r="LS168" s="8"/>
      <c r="LT168" s="8"/>
      <c r="LU168" s="8"/>
      <c r="LV168" s="8"/>
      <c r="LW168" s="8"/>
      <c r="LX168" s="8"/>
      <c r="LY168" s="8"/>
      <c r="LZ168" s="8"/>
      <c r="MA168" s="8"/>
      <c r="MB168" s="8"/>
      <c r="MC168" s="8"/>
      <c r="MD168" s="8"/>
      <c r="ME168" s="8"/>
      <c r="MF168" s="8"/>
      <c r="MG168" s="8"/>
      <c r="MH168" s="8"/>
      <c r="MI168" s="8"/>
      <c r="MJ168" s="8"/>
      <c r="MK168" s="8"/>
      <c r="ML168" s="8"/>
      <c r="MM168" s="8"/>
      <c r="MN168" s="8"/>
      <c r="MO168" s="8"/>
      <c r="MP168" s="8"/>
      <c r="MQ168" s="8"/>
      <c r="MR168" s="8"/>
      <c r="MS168" s="8"/>
      <c r="MT168" s="8"/>
      <c r="MU168" s="8"/>
      <c r="MV168" s="8"/>
      <c r="MW168" s="8"/>
      <c r="MX168" s="8"/>
      <c r="MY168" s="8"/>
      <c r="MZ168" s="8"/>
      <c r="NA168" s="8"/>
      <c r="NB168" s="8"/>
      <c r="NC168" s="8"/>
      <c r="ND168" s="8"/>
      <c r="NE168" s="8"/>
      <c r="NF168" s="8"/>
      <c r="NG168" s="8"/>
      <c r="NH168" s="8"/>
      <c r="NI168" s="8"/>
      <c r="NJ168" s="8"/>
      <c r="NK168" s="8"/>
      <c r="NL168" s="8"/>
      <c r="NM168" s="8"/>
      <c r="NN168" s="8"/>
      <c r="NO168" s="8"/>
      <c r="NP168" s="8"/>
      <c r="NQ168" s="8"/>
      <c r="NR168" s="8"/>
      <c r="NS168" s="8"/>
      <c r="NT168" s="8"/>
      <c r="NU168" s="8"/>
      <c r="NV168" s="8"/>
      <c r="NW168" s="8"/>
      <c r="NX168" s="8"/>
      <c r="NY168" s="8"/>
      <c r="NZ168" s="8"/>
      <c r="OA168" s="8"/>
      <c r="OB168" s="8"/>
      <c r="OC168" s="8"/>
      <c r="OD168" s="8"/>
      <c r="OE168" s="8"/>
      <c r="OF168" s="8"/>
      <c r="OG168" s="8"/>
      <c r="OH168" s="8"/>
      <c r="OI168" s="8"/>
      <c r="OJ168" s="8"/>
      <c r="OK168" s="8"/>
      <c r="OL168" s="8"/>
      <c r="OM168" s="8"/>
      <c r="ON168" s="8"/>
    </row>
    <row r="169" spans="1:404" s="9" customFormat="1" x14ac:dyDescent="0.15">
      <c r="A169" s="38">
        <v>625</v>
      </c>
      <c r="B169" s="11" t="s">
        <v>645</v>
      </c>
      <c r="C169" s="39">
        <v>2500</v>
      </c>
      <c r="D169" s="40">
        <v>20.02</v>
      </c>
      <c r="E169" s="123">
        <v>1</v>
      </c>
      <c r="F169" s="95">
        <f t="shared" si="13"/>
        <v>20.02</v>
      </c>
      <c r="G169" s="43" t="s">
        <v>523</v>
      </c>
      <c r="H169" s="44"/>
      <c r="I169" s="53" t="s">
        <v>304</v>
      </c>
      <c r="J169" s="46" t="s">
        <v>8</v>
      </c>
      <c r="K169" s="86">
        <v>156</v>
      </c>
      <c r="L169" s="219">
        <f t="shared" si="12"/>
        <v>3123.12</v>
      </c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  <c r="IU169" s="8"/>
      <c r="IV169" s="8"/>
      <c r="IW169" s="8"/>
      <c r="IX169" s="8"/>
      <c r="IY169" s="8"/>
      <c r="IZ169" s="8"/>
      <c r="JA169" s="8"/>
      <c r="JB169" s="8"/>
      <c r="JC169" s="8"/>
      <c r="JD169" s="8"/>
      <c r="JE169" s="8"/>
      <c r="JF169" s="8"/>
      <c r="JG169" s="8"/>
      <c r="JH169" s="8"/>
      <c r="JI169" s="8"/>
      <c r="JJ169" s="8"/>
      <c r="JK169" s="8"/>
      <c r="JL169" s="8"/>
      <c r="JM169" s="8"/>
      <c r="JN169" s="8"/>
      <c r="JO169" s="8"/>
      <c r="JP169" s="8"/>
      <c r="JQ169" s="8"/>
      <c r="JR169" s="8"/>
      <c r="JS169" s="8"/>
      <c r="JT169" s="8"/>
      <c r="JU169" s="8"/>
      <c r="JV169" s="8"/>
      <c r="JW169" s="8"/>
      <c r="JX169" s="8"/>
      <c r="JY169" s="8"/>
      <c r="JZ169" s="8"/>
      <c r="KA169" s="8"/>
      <c r="KB169" s="8"/>
      <c r="KC169" s="8"/>
      <c r="KD169" s="8"/>
      <c r="KE169" s="8"/>
      <c r="KF169" s="8"/>
      <c r="KG169" s="8"/>
      <c r="KH169" s="8"/>
      <c r="KI169" s="8"/>
      <c r="KJ169" s="8"/>
      <c r="KK169" s="8"/>
      <c r="KL169" s="8"/>
      <c r="KM169" s="8"/>
      <c r="KN169" s="8"/>
      <c r="KO169" s="8"/>
      <c r="KP169" s="8"/>
      <c r="KQ169" s="8"/>
      <c r="KR169" s="8"/>
      <c r="KS169" s="8"/>
      <c r="KT169" s="8"/>
      <c r="KU169" s="8"/>
      <c r="KV169" s="8"/>
      <c r="KW169" s="8"/>
      <c r="KX169" s="8"/>
      <c r="KY169" s="8"/>
      <c r="KZ169" s="8"/>
      <c r="LA169" s="8"/>
      <c r="LB169" s="8"/>
      <c r="LC169" s="8"/>
      <c r="LD169" s="8"/>
      <c r="LE169" s="8"/>
      <c r="LF169" s="8"/>
      <c r="LG169" s="8"/>
      <c r="LH169" s="8"/>
      <c r="LI169" s="8"/>
      <c r="LJ169" s="8"/>
      <c r="LK169" s="8"/>
      <c r="LL169" s="8"/>
      <c r="LM169" s="8"/>
      <c r="LN169" s="8"/>
      <c r="LO169" s="8"/>
      <c r="LP169" s="8"/>
      <c r="LQ169" s="8"/>
      <c r="LR169" s="8"/>
      <c r="LS169" s="8"/>
      <c r="LT169" s="8"/>
      <c r="LU169" s="8"/>
      <c r="LV169" s="8"/>
      <c r="LW169" s="8"/>
      <c r="LX169" s="8"/>
      <c r="LY169" s="8"/>
      <c r="LZ169" s="8"/>
      <c r="MA169" s="8"/>
      <c r="MB169" s="8"/>
      <c r="MC169" s="8"/>
      <c r="MD169" s="8"/>
      <c r="ME169" s="8"/>
      <c r="MF169" s="8"/>
      <c r="MG169" s="8"/>
      <c r="MH169" s="8"/>
      <c r="MI169" s="8"/>
      <c r="MJ169" s="8"/>
      <c r="MK169" s="8"/>
      <c r="ML169" s="8"/>
      <c r="MM169" s="8"/>
      <c r="MN169" s="8"/>
      <c r="MO169" s="8"/>
      <c r="MP169" s="8"/>
      <c r="MQ169" s="8"/>
      <c r="MR169" s="8"/>
      <c r="MS169" s="8"/>
      <c r="MT169" s="8"/>
      <c r="MU169" s="8"/>
      <c r="MV169" s="8"/>
      <c r="MW169" s="8"/>
      <c r="MX169" s="8"/>
      <c r="MY169" s="8"/>
      <c r="MZ169" s="8"/>
      <c r="NA169" s="8"/>
      <c r="NB169" s="8"/>
      <c r="NC169" s="8"/>
      <c r="ND169" s="8"/>
      <c r="NE169" s="8"/>
      <c r="NF169" s="8"/>
      <c r="NG169" s="8"/>
      <c r="NH169" s="8"/>
      <c r="NI169" s="8"/>
      <c r="NJ169" s="8"/>
      <c r="NK169" s="8"/>
      <c r="NL169" s="8"/>
      <c r="NM169" s="8"/>
      <c r="NN169" s="8"/>
      <c r="NO169" s="8"/>
      <c r="NP169" s="8"/>
      <c r="NQ169" s="8"/>
      <c r="NR169" s="8"/>
      <c r="NS169" s="8"/>
      <c r="NT169" s="8"/>
      <c r="NU169" s="8"/>
      <c r="NV169" s="8"/>
      <c r="NW169" s="8"/>
      <c r="NX169" s="8"/>
      <c r="NY169" s="8"/>
      <c r="NZ169" s="8"/>
      <c r="OA169" s="8"/>
      <c r="OB169" s="8"/>
      <c r="OC169" s="8"/>
      <c r="OD169" s="8"/>
      <c r="OE169" s="8"/>
      <c r="OF169" s="8"/>
      <c r="OG169" s="8"/>
      <c r="OH169" s="8"/>
      <c r="OI169" s="8"/>
      <c r="OJ169" s="8"/>
      <c r="OK169" s="8"/>
      <c r="OL169" s="8"/>
      <c r="OM169" s="8"/>
      <c r="ON169" s="8"/>
    </row>
    <row r="170" spans="1:404" s="9" customFormat="1" x14ac:dyDescent="0.15">
      <c r="A170" s="38">
        <v>626</v>
      </c>
      <c r="B170" s="11" t="s">
        <v>646</v>
      </c>
      <c r="C170" s="39">
        <v>2500</v>
      </c>
      <c r="D170" s="40">
        <v>9.8000000000000007</v>
      </c>
      <c r="E170" s="123">
        <v>1</v>
      </c>
      <c r="F170" s="95">
        <f t="shared" si="13"/>
        <v>9.8000000000000007</v>
      </c>
      <c r="G170" s="43" t="s">
        <v>523</v>
      </c>
      <c r="H170" s="44"/>
      <c r="I170" s="53" t="s">
        <v>304</v>
      </c>
      <c r="J170" s="46" t="s">
        <v>8</v>
      </c>
      <c r="K170" s="86">
        <v>156</v>
      </c>
      <c r="L170" s="219">
        <f t="shared" si="12"/>
        <v>1528.8000000000002</v>
      </c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  <c r="IV170" s="8"/>
      <c r="IW170" s="8"/>
      <c r="IX170" s="8"/>
      <c r="IY170" s="8"/>
      <c r="IZ170" s="8"/>
      <c r="JA170" s="8"/>
      <c r="JB170" s="8"/>
      <c r="JC170" s="8"/>
      <c r="JD170" s="8"/>
      <c r="JE170" s="8"/>
      <c r="JF170" s="8"/>
      <c r="JG170" s="8"/>
      <c r="JH170" s="8"/>
      <c r="JI170" s="8"/>
      <c r="JJ170" s="8"/>
      <c r="JK170" s="8"/>
      <c r="JL170" s="8"/>
      <c r="JM170" s="8"/>
      <c r="JN170" s="8"/>
      <c r="JO170" s="8"/>
      <c r="JP170" s="8"/>
      <c r="JQ170" s="8"/>
      <c r="JR170" s="8"/>
      <c r="JS170" s="8"/>
      <c r="JT170" s="8"/>
      <c r="JU170" s="8"/>
      <c r="JV170" s="8"/>
      <c r="JW170" s="8"/>
      <c r="JX170" s="8"/>
      <c r="JY170" s="8"/>
      <c r="JZ170" s="8"/>
      <c r="KA170" s="8"/>
      <c r="KB170" s="8"/>
      <c r="KC170" s="8"/>
      <c r="KD170" s="8"/>
      <c r="KE170" s="8"/>
      <c r="KF170" s="8"/>
      <c r="KG170" s="8"/>
      <c r="KH170" s="8"/>
      <c r="KI170" s="8"/>
      <c r="KJ170" s="8"/>
      <c r="KK170" s="8"/>
      <c r="KL170" s="8"/>
      <c r="KM170" s="8"/>
      <c r="KN170" s="8"/>
      <c r="KO170" s="8"/>
      <c r="KP170" s="8"/>
      <c r="KQ170" s="8"/>
      <c r="KR170" s="8"/>
      <c r="KS170" s="8"/>
      <c r="KT170" s="8"/>
      <c r="KU170" s="8"/>
      <c r="KV170" s="8"/>
      <c r="KW170" s="8"/>
      <c r="KX170" s="8"/>
      <c r="KY170" s="8"/>
      <c r="KZ170" s="8"/>
      <c r="LA170" s="8"/>
      <c r="LB170" s="8"/>
      <c r="LC170" s="8"/>
      <c r="LD170" s="8"/>
      <c r="LE170" s="8"/>
      <c r="LF170" s="8"/>
      <c r="LG170" s="8"/>
      <c r="LH170" s="8"/>
      <c r="LI170" s="8"/>
      <c r="LJ170" s="8"/>
      <c r="LK170" s="8"/>
      <c r="LL170" s="8"/>
      <c r="LM170" s="8"/>
      <c r="LN170" s="8"/>
      <c r="LO170" s="8"/>
      <c r="LP170" s="8"/>
      <c r="LQ170" s="8"/>
      <c r="LR170" s="8"/>
      <c r="LS170" s="8"/>
      <c r="LT170" s="8"/>
      <c r="LU170" s="8"/>
      <c r="LV170" s="8"/>
      <c r="LW170" s="8"/>
      <c r="LX170" s="8"/>
      <c r="LY170" s="8"/>
      <c r="LZ170" s="8"/>
      <c r="MA170" s="8"/>
      <c r="MB170" s="8"/>
      <c r="MC170" s="8"/>
      <c r="MD170" s="8"/>
      <c r="ME170" s="8"/>
      <c r="MF170" s="8"/>
      <c r="MG170" s="8"/>
      <c r="MH170" s="8"/>
      <c r="MI170" s="8"/>
      <c r="MJ170" s="8"/>
      <c r="MK170" s="8"/>
      <c r="ML170" s="8"/>
      <c r="MM170" s="8"/>
      <c r="MN170" s="8"/>
      <c r="MO170" s="8"/>
      <c r="MP170" s="8"/>
      <c r="MQ170" s="8"/>
      <c r="MR170" s="8"/>
      <c r="MS170" s="8"/>
      <c r="MT170" s="8"/>
      <c r="MU170" s="8"/>
      <c r="MV170" s="8"/>
      <c r="MW170" s="8"/>
      <c r="MX170" s="8"/>
      <c r="MY170" s="8"/>
      <c r="MZ170" s="8"/>
      <c r="NA170" s="8"/>
      <c r="NB170" s="8"/>
      <c r="NC170" s="8"/>
      <c r="ND170" s="8"/>
      <c r="NE170" s="8"/>
      <c r="NF170" s="8"/>
      <c r="NG170" s="8"/>
      <c r="NH170" s="8"/>
      <c r="NI170" s="8"/>
      <c r="NJ170" s="8"/>
      <c r="NK170" s="8"/>
      <c r="NL170" s="8"/>
      <c r="NM170" s="8"/>
      <c r="NN170" s="8"/>
      <c r="NO170" s="8"/>
      <c r="NP170" s="8"/>
      <c r="NQ170" s="8"/>
      <c r="NR170" s="8"/>
      <c r="NS170" s="8"/>
      <c r="NT170" s="8"/>
      <c r="NU170" s="8"/>
      <c r="NV170" s="8"/>
      <c r="NW170" s="8"/>
      <c r="NX170" s="8"/>
      <c r="NY170" s="8"/>
      <c r="NZ170" s="8"/>
      <c r="OA170" s="8"/>
      <c r="OB170" s="8"/>
      <c r="OC170" s="8"/>
      <c r="OD170" s="8"/>
      <c r="OE170" s="8"/>
      <c r="OF170" s="8"/>
      <c r="OG170" s="8"/>
      <c r="OH170" s="8"/>
      <c r="OI170" s="8"/>
      <c r="OJ170" s="8"/>
      <c r="OK170" s="8"/>
      <c r="OL170" s="8"/>
      <c r="OM170" s="8"/>
      <c r="ON170" s="8"/>
    </row>
    <row r="171" spans="1:404" s="9" customFormat="1" x14ac:dyDescent="0.15">
      <c r="A171" s="38">
        <v>627</v>
      </c>
      <c r="B171" s="11" t="s">
        <v>647</v>
      </c>
      <c r="C171" s="39"/>
      <c r="D171" s="40">
        <v>75.819999999999993</v>
      </c>
      <c r="E171" s="123">
        <v>1</v>
      </c>
      <c r="F171" s="95">
        <f t="shared" si="13"/>
        <v>75.819999999999993</v>
      </c>
      <c r="G171" s="43" t="s">
        <v>523</v>
      </c>
      <c r="H171" s="44"/>
      <c r="I171" s="53" t="s">
        <v>1091</v>
      </c>
      <c r="J171" s="46" t="s">
        <v>11</v>
      </c>
      <c r="K171" s="86">
        <v>314</v>
      </c>
      <c r="L171" s="219">
        <f t="shared" si="12"/>
        <v>23807.48</v>
      </c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  <c r="IU171" s="8"/>
      <c r="IV171" s="8"/>
      <c r="IW171" s="8"/>
      <c r="IX171" s="8"/>
      <c r="IY171" s="8"/>
      <c r="IZ171" s="8"/>
      <c r="JA171" s="8"/>
      <c r="JB171" s="8"/>
      <c r="JC171" s="8"/>
      <c r="JD171" s="8"/>
      <c r="JE171" s="8"/>
      <c r="JF171" s="8"/>
      <c r="JG171" s="8"/>
      <c r="JH171" s="8"/>
      <c r="JI171" s="8"/>
      <c r="JJ171" s="8"/>
      <c r="JK171" s="8"/>
      <c r="JL171" s="8"/>
      <c r="JM171" s="8"/>
      <c r="JN171" s="8"/>
      <c r="JO171" s="8"/>
      <c r="JP171" s="8"/>
      <c r="JQ171" s="8"/>
      <c r="JR171" s="8"/>
      <c r="JS171" s="8"/>
      <c r="JT171" s="8"/>
      <c r="JU171" s="8"/>
      <c r="JV171" s="8"/>
      <c r="JW171" s="8"/>
      <c r="JX171" s="8"/>
      <c r="JY171" s="8"/>
      <c r="JZ171" s="8"/>
      <c r="KA171" s="8"/>
      <c r="KB171" s="8"/>
      <c r="KC171" s="8"/>
      <c r="KD171" s="8"/>
      <c r="KE171" s="8"/>
      <c r="KF171" s="8"/>
      <c r="KG171" s="8"/>
      <c r="KH171" s="8"/>
      <c r="KI171" s="8"/>
      <c r="KJ171" s="8"/>
      <c r="KK171" s="8"/>
      <c r="KL171" s="8"/>
      <c r="KM171" s="8"/>
      <c r="KN171" s="8"/>
      <c r="KO171" s="8"/>
      <c r="KP171" s="8"/>
      <c r="KQ171" s="8"/>
      <c r="KR171" s="8"/>
      <c r="KS171" s="8"/>
      <c r="KT171" s="8"/>
      <c r="KU171" s="8"/>
      <c r="KV171" s="8"/>
      <c r="KW171" s="8"/>
      <c r="KX171" s="8"/>
      <c r="KY171" s="8"/>
      <c r="KZ171" s="8"/>
      <c r="LA171" s="8"/>
      <c r="LB171" s="8"/>
      <c r="LC171" s="8"/>
      <c r="LD171" s="8"/>
      <c r="LE171" s="8"/>
      <c r="LF171" s="8"/>
      <c r="LG171" s="8"/>
      <c r="LH171" s="8"/>
      <c r="LI171" s="8"/>
      <c r="LJ171" s="8"/>
      <c r="LK171" s="8"/>
      <c r="LL171" s="8"/>
      <c r="LM171" s="8"/>
      <c r="LN171" s="8"/>
      <c r="LO171" s="8"/>
      <c r="LP171" s="8"/>
      <c r="LQ171" s="8"/>
      <c r="LR171" s="8"/>
      <c r="LS171" s="8"/>
      <c r="LT171" s="8"/>
      <c r="LU171" s="8"/>
      <c r="LV171" s="8"/>
      <c r="LW171" s="8"/>
      <c r="LX171" s="8"/>
      <c r="LY171" s="8"/>
      <c r="LZ171" s="8"/>
      <c r="MA171" s="8"/>
      <c r="MB171" s="8"/>
      <c r="MC171" s="8"/>
      <c r="MD171" s="8"/>
      <c r="ME171" s="8"/>
      <c r="MF171" s="8"/>
      <c r="MG171" s="8"/>
      <c r="MH171" s="8"/>
      <c r="MI171" s="8"/>
      <c r="MJ171" s="8"/>
      <c r="MK171" s="8"/>
      <c r="ML171" s="8"/>
      <c r="MM171" s="8"/>
      <c r="MN171" s="8"/>
      <c r="MO171" s="8"/>
      <c r="MP171" s="8"/>
      <c r="MQ171" s="8"/>
      <c r="MR171" s="8"/>
      <c r="MS171" s="8"/>
      <c r="MT171" s="8"/>
      <c r="MU171" s="8"/>
      <c r="MV171" s="8"/>
      <c r="MW171" s="8"/>
      <c r="MX171" s="8"/>
      <c r="MY171" s="8"/>
      <c r="MZ171" s="8"/>
      <c r="NA171" s="8"/>
      <c r="NB171" s="8"/>
      <c r="NC171" s="8"/>
      <c r="ND171" s="8"/>
      <c r="NE171" s="8"/>
      <c r="NF171" s="8"/>
      <c r="NG171" s="8"/>
      <c r="NH171" s="8"/>
      <c r="NI171" s="8"/>
      <c r="NJ171" s="8"/>
      <c r="NK171" s="8"/>
      <c r="NL171" s="8"/>
      <c r="NM171" s="8"/>
      <c r="NN171" s="8"/>
      <c r="NO171" s="8"/>
      <c r="NP171" s="8"/>
      <c r="NQ171" s="8"/>
      <c r="NR171" s="8"/>
      <c r="NS171" s="8"/>
      <c r="NT171" s="8"/>
      <c r="NU171" s="8"/>
      <c r="NV171" s="8"/>
      <c r="NW171" s="8"/>
      <c r="NX171" s="8"/>
      <c r="NY171" s="8"/>
      <c r="NZ171" s="8"/>
      <c r="OA171" s="8"/>
      <c r="OB171" s="8"/>
      <c r="OC171" s="8"/>
      <c r="OD171" s="8"/>
      <c r="OE171" s="8"/>
      <c r="OF171" s="8"/>
      <c r="OG171" s="8"/>
      <c r="OH171" s="8"/>
      <c r="OI171" s="8"/>
      <c r="OJ171" s="8"/>
      <c r="OK171" s="8"/>
      <c r="OL171" s="8"/>
      <c r="OM171" s="8"/>
      <c r="ON171" s="8"/>
    </row>
    <row r="172" spans="1:404" s="9" customFormat="1" x14ac:dyDescent="0.15">
      <c r="A172" s="38"/>
      <c r="B172" s="11"/>
      <c r="C172" s="39"/>
      <c r="D172" s="40"/>
      <c r="E172" s="123"/>
      <c r="F172" s="95"/>
      <c r="G172" s="43"/>
      <c r="H172" s="44"/>
      <c r="I172" s="142"/>
      <c r="J172" s="86"/>
      <c r="K172" s="86"/>
      <c r="L172" s="176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  <c r="IV172" s="8"/>
      <c r="IW172" s="8"/>
      <c r="IX172" s="8"/>
      <c r="IY172" s="8"/>
      <c r="IZ172" s="8"/>
      <c r="JA172" s="8"/>
      <c r="JB172" s="8"/>
      <c r="JC172" s="8"/>
      <c r="JD172" s="8"/>
      <c r="JE172" s="8"/>
      <c r="JF172" s="8"/>
      <c r="JG172" s="8"/>
      <c r="JH172" s="8"/>
      <c r="JI172" s="8"/>
      <c r="JJ172" s="8"/>
      <c r="JK172" s="8"/>
      <c r="JL172" s="8"/>
      <c r="JM172" s="8"/>
      <c r="JN172" s="8"/>
      <c r="JO172" s="8"/>
      <c r="JP172" s="8"/>
      <c r="JQ172" s="8"/>
      <c r="JR172" s="8"/>
      <c r="JS172" s="8"/>
      <c r="JT172" s="8"/>
      <c r="JU172" s="8"/>
      <c r="JV172" s="8"/>
      <c r="JW172" s="8"/>
      <c r="JX172" s="8"/>
      <c r="JY172" s="8"/>
      <c r="JZ172" s="8"/>
      <c r="KA172" s="8"/>
      <c r="KB172" s="8"/>
      <c r="KC172" s="8"/>
      <c r="KD172" s="8"/>
      <c r="KE172" s="8"/>
      <c r="KF172" s="8"/>
      <c r="KG172" s="8"/>
      <c r="KH172" s="8"/>
      <c r="KI172" s="8"/>
      <c r="KJ172" s="8"/>
      <c r="KK172" s="8"/>
      <c r="KL172" s="8"/>
      <c r="KM172" s="8"/>
      <c r="KN172" s="8"/>
      <c r="KO172" s="8"/>
      <c r="KP172" s="8"/>
      <c r="KQ172" s="8"/>
      <c r="KR172" s="8"/>
      <c r="KS172" s="8"/>
      <c r="KT172" s="8"/>
      <c r="KU172" s="8"/>
      <c r="KV172" s="8"/>
      <c r="KW172" s="8"/>
      <c r="KX172" s="8"/>
      <c r="KY172" s="8"/>
      <c r="KZ172" s="8"/>
      <c r="LA172" s="8"/>
      <c r="LB172" s="8"/>
      <c r="LC172" s="8"/>
      <c r="LD172" s="8"/>
      <c r="LE172" s="8"/>
      <c r="LF172" s="8"/>
      <c r="LG172" s="8"/>
      <c r="LH172" s="8"/>
      <c r="LI172" s="8"/>
      <c r="LJ172" s="8"/>
      <c r="LK172" s="8"/>
      <c r="LL172" s="8"/>
      <c r="LM172" s="8"/>
      <c r="LN172" s="8"/>
      <c r="LO172" s="8"/>
      <c r="LP172" s="8"/>
      <c r="LQ172" s="8"/>
      <c r="LR172" s="8"/>
      <c r="LS172" s="8"/>
      <c r="LT172" s="8"/>
      <c r="LU172" s="8"/>
      <c r="LV172" s="8"/>
      <c r="LW172" s="8"/>
      <c r="LX172" s="8"/>
      <c r="LY172" s="8"/>
      <c r="LZ172" s="8"/>
      <c r="MA172" s="8"/>
      <c r="MB172" s="8"/>
      <c r="MC172" s="8"/>
      <c r="MD172" s="8"/>
      <c r="ME172" s="8"/>
      <c r="MF172" s="8"/>
      <c r="MG172" s="8"/>
      <c r="MH172" s="8"/>
      <c r="MI172" s="8"/>
      <c r="MJ172" s="8"/>
      <c r="MK172" s="8"/>
      <c r="ML172" s="8"/>
      <c r="MM172" s="8"/>
      <c r="MN172" s="8"/>
      <c r="MO172" s="8"/>
      <c r="MP172" s="8"/>
      <c r="MQ172" s="8"/>
      <c r="MR172" s="8"/>
      <c r="MS172" s="8"/>
      <c r="MT172" s="8"/>
      <c r="MU172" s="8"/>
      <c r="MV172" s="8"/>
      <c r="MW172" s="8"/>
      <c r="MX172" s="8"/>
      <c r="MY172" s="8"/>
      <c r="MZ172" s="8"/>
      <c r="NA172" s="8"/>
      <c r="NB172" s="8"/>
      <c r="NC172" s="8"/>
      <c r="ND172" s="8"/>
      <c r="NE172" s="8"/>
      <c r="NF172" s="8"/>
      <c r="NG172" s="8"/>
      <c r="NH172" s="8"/>
      <c r="NI172" s="8"/>
      <c r="NJ172" s="8"/>
      <c r="NK172" s="8"/>
      <c r="NL172" s="8"/>
      <c r="NM172" s="8"/>
      <c r="NN172" s="8"/>
      <c r="NO172" s="8"/>
      <c r="NP172" s="8"/>
      <c r="NQ172" s="8"/>
      <c r="NR172" s="8"/>
      <c r="NS172" s="8"/>
      <c r="NT172" s="8"/>
      <c r="NU172" s="8"/>
      <c r="NV172" s="8"/>
      <c r="NW172" s="8"/>
      <c r="NX172" s="8"/>
      <c r="NY172" s="8"/>
      <c r="NZ172" s="8"/>
      <c r="OA172" s="8"/>
      <c r="OB172" s="8"/>
      <c r="OC172" s="8"/>
      <c r="OD172" s="8"/>
      <c r="OE172" s="8"/>
      <c r="OF172" s="8"/>
      <c r="OG172" s="8"/>
      <c r="OH172" s="8"/>
      <c r="OI172" s="8"/>
      <c r="OJ172" s="8"/>
      <c r="OK172" s="8"/>
      <c r="OL172" s="8"/>
      <c r="OM172" s="8"/>
      <c r="ON172" s="8"/>
    </row>
    <row r="173" spans="1:404" s="9" customFormat="1" ht="14.25" thickBot="1" x14ac:dyDescent="0.2">
      <c r="A173" s="55" t="s">
        <v>33</v>
      </c>
      <c r="B173" s="321"/>
      <c r="C173" s="56"/>
      <c r="D173" s="57"/>
      <c r="E173" s="321">
        <f>SUBTOTAL(109,E159:E171)</f>
        <v>13</v>
      </c>
      <c r="F173" s="825">
        <f>SUBTOTAL(109,F159:F171)</f>
        <v>220.203</v>
      </c>
      <c r="G173" s="59"/>
      <c r="H173" s="60"/>
      <c r="I173" s="178"/>
      <c r="J173" s="179"/>
      <c r="K173" s="179">
        <f>SUM(K159:K172)</f>
        <v>2082</v>
      </c>
      <c r="L173" s="262">
        <f>SUM(L159:L172)</f>
        <v>45341.148000000001</v>
      </c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  <c r="IT173" s="8"/>
      <c r="IU173" s="8"/>
      <c r="IV173" s="8"/>
      <c r="IW173" s="8"/>
      <c r="IX173" s="8"/>
      <c r="IY173" s="8"/>
      <c r="IZ173" s="8"/>
      <c r="JA173" s="8"/>
      <c r="JB173" s="8"/>
      <c r="JC173" s="8"/>
      <c r="JD173" s="8"/>
      <c r="JE173" s="8"/>
      <c r="JF173" s="8"/>
      <c r="JG173" s="8"/>
      <c r="JH173" s="8"/>
      <c r="JI173" s="8"/>
      <c r="JJ173" s="8"/>
      <c r="JK173" s="8"/>
      <c r="JL173" s="8"/>
      <c r="JM173" s="8"/>
      <c r="JN173" s="8"/>
      <c r="JO173" s="8"/>
      <c r="JP173" s="8"/>
      <c r="JQ173" s="8"/>
      <c r="JR173" s="8"/>
      <c r="JS173" s="8"/>
      <c r="JT173" s="8"/>
      <c r="JU173" s="8"/>
      <c r="JV173" s="8"/>
      <c r="JW173" s="8"/>
      <c r="JX173" s="8"/>
      <c r="JY173" s="8"/>
      <c r="JZ173" s="8"/>
      <c r="KA173" s="8"/>
      <c r="KB173" s="8"/>
      <c r="KC173" s="8"/>
      <c r="KD173" s="8"/>
      <c r="KE173" s="8"/>
      <c r="KF173" s="8"/>
      <c r="KG173" s="8"/>
      <c r="KH173" s="8"/>
      <c r="KI173" s="8"/>
      <c r="KJ173" s="8"/>
      <c r="KK173" s="8"/>
      <c r="KL173" s="8"/>
      <c r="KM173" s="8"/>
      <c r="KN173" s="8"/>
      <c r="KO173" s="8"/>
      <c r="KP173" s="8"/>
      <c r="KQ173" s="8"/>
      <c r="KR173" s="8"/>
      <c r="KS173" s="8"/>
      <c r="KT173" s="8"/>
      <c r="KU173" s="8"/>
      <c r="KV173" s="8"/>
      <c r="KW173" s="8"/>
      <c r="KX173" s="8"/>
      <c r="KY173" s="8"/>
      <c r="KZ173" s="8"/>
      <c r="LA173" s="8"/>
      <c r="LB173" s="8"/>
      <c r="LC173" s="8"/>
      <c r="LD173" s="8"/>
      <c r="LE173" s="8"/>
      <c r="LF173" s="8"/>
      <c r="LG173" s="8"/>
      <c r="LH173" s="8"/>
      <c r="LI173" s="8"/>
      <c r="LJ173" s="8"/>
      <c r="LK173" s="8"/>
      <c r="LL173" s="8"/>
      <c r="LM173" s="8"/>
      <c r="LN173" s="8"/>
      <c r="LO173" s="8"/>
      <c r="LP173" s="8"/>
      <c r="LQ173" s="8"/>
      <c r="LR173" s="8"/>
      <c r="LS173" s="8"/>
      <c r="LT173" s="8"/>
      <c r="LU173" s="8"/>
      <c r="LV173" s="8"/>
      <c r="LW173" s="8"/>
      <c r="LX173" s="8"/>
      <c r="LY173" s="8"/>
      <c r="LZ173" s="8"/>
      <c r="MA173" s="8"/>
      <c r="MB173" s="8"/>
      <c r="MC173" s="8"/>
      <c r="MD173" s="8"/>
      <c r="ME173" s="8"/>
      <c r="MF173" s="8"/>
      <c r="MG173" s="8"/>
      <c r="MH173" s="8"/>
      <c r="MI173" s="8"/>
      <c r="MJ173" s="8"/>
      <c r="MK173" s="8"/>
      <c r="ML173" s="8"/>
      <c r="MM173" s="8"/>
      <c r="MN173" s="8"/>
      <c r="MO173" s="8"/>
      <c r="MP173" s="8"/>
      <c r="MQ173" s="8"/>
      <c r="MR173" s="8"/>
      <c r="MS173" s="8"/>
      <c r="MT173" s="8"/>
      <c r="MU173" s="8"/>
      <c r="MV173" s="8"/>
      <c r="MW173" s="8"/>
      <c r="MX173" s="8"/>
      <c r="MY173" s="8"/>
      <c r="MZ173" s="8"/>
      <c r="NA173" s="8"/>
      <c r="NB173" s="8"/>
      <c r="NC173" s="8"/>
      <c r="ND173" s="8"/>
      <c r="NE173" s="8"/>
      <c r="NF173" s="8"/>
      <c r="NG173" s="8"/>
      <c r="NH173" s="8"/>
      <c r="NI173" s="8"/>
      <c r="NJ173" s="8"/>
      <c r="NK173" s="8"/>
      <c r="NL173" s="8"/>
      <c r="NM173" s="8"/>
      <c r="NN173" s="8"/>
      <c r="NO173" s="8"/>
      <c r="NP173" s="8"/>
      <c r="NQ173" s="8"/>
      <c r="NR173" s="8"/>
      <c r="NS173" s="8"/>
      <c r="NT173" s="8"/>
      <c r="NU173" s="8"/>
      <c r="NV173" s="8"/>
      <c r="NW173" s="8"/>
      <c r="NX173" s="8"/>
      <c r="NY173" s="8"/>
      <c r="NZ173" s="8"/>
      <c r="OA173" s="8"/>
      <c r="OB173" s="8"/>
      <c r="OC173" s="8"/>
      <c r="OD173" s="8"/>
      <c r="OE173" s="8"/>
      <c r="OF173" s="8"/>
      <c r="OG173" s="8"/>
      <c r="OH173" s="8"/>
      <c r="OI173" s="8"/>
      <c r="OJ173" s="8"/>
      <c r="OK173" s="8"/>
      <c r="OL173" s="8"/>
      <c r="OM173" s="8"/>
      <c r="ON173" s="8"/>
    </row>
    <row r="174" spans="1:404" s="9" customFormat="1" x14ac:dyDescent="0.15">
      <c r="A174" s="62" t="s">
        <v>648</v>
      </c>
      <c r="B174" s="71"/>
      <c r="C174" s="333"/>
      <c r="D174" s="146"/>
      <c r="E174" s="334"/>
      <c r="F174" s="335"/>
      <c r="G174" s="318"/>
      <c r="H174" s="126"/>
      <c r="I174" s="268"/>
      <c r="J174" s="256"/>
      <c r="K174" s="256"/>
      <c r="L174" s="201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  <c r="IP174" s="8"/>
      <c r="IQ174" s="8"/>
      <c r="IR174" s="8"/>
      <c r="IS174" s="8"/>
      <c r="IT174" s="8"/>
      <c r="IU174" s="8"/>
      <c r="IV174" s="8"/>
      <c r="IW174" s="8"/>
      <c r="IX174" s="8"/>
      <c r="IY174" s="8"/>
      <c r="IZ174" s="8"/>
      <c r="JA174" s="8"/>
      <c r="JB174" s="8"/>
      <c r="JC174" s="8"/>
      <c r="JD174" s="8"/>
      <c r="JE174" s="8"/>
      <c r="JF174" s="8"/>
      <c r="JG174" s="8"/>
      <c r="JH174" s="8"/>
      <c r="JI174" s="8"/>
      <c r="JJ174" s="8"/>
      <c r="JK174" s="8"/>
      <c r="JL174" s="8"/>
      <c r="JM174" s="8"/>
      <c r="JN174" s="8"/>
      <c r="JO174" s="8"/>
      <c r="JP174" s="8"/>
      <c r="JQ174" s="8"/>
      <c r="JR174" s="8"/>
      <c r="JS174" s="8"/>
      <c r="JT174" s="8"/>
      <c r="JU174" s="8"/>
      <c r="JV174" s="8"/>
      <c r="JW174" s="8"/>
      <c r="JX174" s="8"/>
      <c r="JY174" s="8"/>
      <c r="JZ174" s="8"/>
      <c r="KA174" s="8"/>
      <c r="KB174" s="8"/>
      <c r="KC174" s="8"/>
      <c r="KD174" s="8"/>
      <c r="KE174" s="8"/>
      <c r="KF174" s="8"/>
      <c r="KG174" s="8"/>
      <c r="KH174" s="8"/>
      <c r="KI174" s="8"/>
      <c r="KJ174" s="8"/>
      <c r="KK174" s="8"/>
      <c r="KL174" s="8"/>
      <c r="KM174" s="8"/>
      <c r="KN174" s="8"/>
      <c r="KO174" s="8"/>
      <c r="KP174" s="8"/>
      <c r="KQ174" s="8"/>
      <c r="KR174" s="8"/>
      <c r="KS174" s="8"/>
      <c r="KT174" s="8"/>
      <c r="KU174" s="8"/>
      <c r="KV174" s="8"/>
      <c r="KW174" s="8"/>
      <c r="KX174" s="8"/>
      <c r="KY174" s="8"/>
      <c r="KZ174" s="8"/>
      <c r="LA174" s="8"/>
      <c r="LB174" s="8"/>
      <c r="LC174" s="8"/>
      <c r="LD174" s="8"/>
      <c r="LE174" s="8"/>
      <c r="LF174" s="8"/>
      <c r="LG174" s="8"/>
      <c r="LH174" s="8"/>
      <c r="LI174" s="8"/>
      <c r="LJ174" s="8"/>
      <c r="LK174" s="8"/>
      <c r="LL174" s="8"/>
      <c r="LM174" s="8"/>
      <c r="LN174" s="8"/>
      <c r="LO174" s="8"/>
      <c r="LP174" s="8"/>
      <c r="LQ174" s="8"/>
      <c r="LR174" s="8"/>
      <c r="LS174" s="8"/>
      <c r="LT174" s="8"/>
      <c r="LU174" s="8"/>
      <c r="LV174" s="8"/>
      <c r="LW174" s="8"/>
      <c r="LX174" s="8"/>
      <c r="LY174" s="8"/>
      <c r="LZ174" s="8"/>
      <c r="MA174" s="8"/>
      <c r="MB174" s="8"/>
      <c r="MC174" s="8"/>
      <c r="MD174" s="8"/>
      <c r="ME174" s="8"/>
      <c r="MF174" s="8"/>
      <c r="MG174" s="8"/>
      <c r="MH174" s="8"/>
      <c r="MI174" s="8"/>
      <c r="MJ174" s="8"/>
      <c r="MK174" s="8"/>
      <c r="ML174" s="8"/>
      <c r="MM174" s="8"/>
      <c r="MN174" s="8"/>
      <c r="MO174" s="8"/>
      <c r="MP174" s="8"/>
      <c r="MQ174" s="8"/>
      <c r="MR174" s="8"/>
      <c r="MS174" s="8"/>
      <c r="MT174" s="8"/>
      <c r="MU174" s="8"/>
      <c r="MV174" s="8"/>
      <c r="MW174" s="8"/>
      <c r="MX174" s="8"/>
      <c r="MY174" s="8"/>
      <c r="MZ174" s="8"/>
      <c r="NA174" s="8"/>
      <c r="NB174" s="8"/>
      <c r="NC174" s="8"/>
      <c r="ND174" s="8"/>
      <c r="NE174" s="8"/>
      <c r="NF174" s="8"/>
      <c r="NG174" s="8"/>
      <c r="NH174" s="8"/>
      <c r="NI174" s="8"/>
      <c r="NJ174" s="8"/>
      <c r="NK174" s="8"/>
      <c r="NL174" s="8"/>
      <c r="NM174" s="8"/>
      <c r="NN174" s="8"/>
      <c r="NO174" s="8"/>
      <c r="NP174" s="8"/>
      <c r="NQ174" s="8"/>
      <c r="NR174" s="8"/>
      <c r="NS174" s="8"/>
      <c r="NT174" s="8"/>
      <c r="NU174" s="8"/>
      <c r="NV174" s="8"/>
      <c r="NW174" s="8"/>
      <c r="NX174" s="8"/>
      <c r="NY174" s="8"/>
      <c r="NZ174" s="8"/>
      <c r="OA174" s="8"/>
      <c r="OB174" s="8"/>
      <c r="OC174" s="8"/>
      <c r="OD174" s="8"/>
      <c r="OE174" s="8"/>
      <c r="OF174" s="8"/>
      <c r="OG174" s="8"/>
      <c r="OH174" s="8"/>
      <c r="OI174" s="8"/>
      <c r="OJ174" s="8"/>
      <c r="OK174" s="8"/>
      <c r="OL174" s="8"/>
      <c r="OM174" s="8"/>
      <c r="ON174" s="8"/>
    </row>
    <row r="175" spans="1:404" s="9" customFormat="1" x14ac:dyDescent="0.15">
      <c r="A175" s="38">
        <v>628</v>
      </c>
      <c r="B175" s="11" t="s">
        <v>383</v>
      </c>
      <c r="C175" s="39">
        <v>2500</v>
      </c>
      <c r="D175" s="40">
        <v>9.41</v>
      </c>
      <c r="E175" s="123">
        <v>1</v>
      </c>
      <c r="F175" s="95">
        <f t="shared" ref="F175:F188" si="14">SUM(D175*E175)</f>
        <v>9.41</v>
      </c>
      <c r="G175" s="43" t="s">
        <v>523</v>
      </c>
      <c r="H175" s="44"/>
      <c r="I175" s="53" t="s">
        <v>9</v>
      </c>
      <c r="J175" s="46" t="s">
        <v>6</v>
      </c>
      <c r="K175" s="86">
        <v>52</v>
      </c>
      <c r="L175" s="219">
        <f t="shared" ref="L175:L188" si="15">K175*F175</f>
        <v>489.32</v>
      </c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  <c r="IT175" s="8"/>
      <c r="IU175" s="8"/>
      <c r="IV175" s="8"/>
      <c r="IW175" s="8"/>
      <c r="IX175" s="8"/>
      <c r="IY175" s="8"/>
      <c r="IZ175" s="8"/>
      <c r="JA175" s="8"/>
      <c r="JB175" s="8"/>
      <c r="JC175" s="8"/>
      <c r="JD175" s="8"/>
      <c r="JE175" s="8"/>
      <c r="JF175" s="8"/>
      <c r="JG175" s="8"/>
      <c r="JH175" s="8"/>
      <c r="JI175" s="8"/>
      <c r="JJ175" s="8"/>
      <c r="JK175" s="8"/>
      <c r="JL175" s="8"/>
      <c r="JM175" s="8"/>
      <c r="JN175" s="8"/>
      <c r="JO175" s="8"/>
      <c r="JP175" s="8"/>
      <c r="JQ175" s="8"/>
      <c r="JR175" s="8"/>
      <c r="JS175" s="8"/>
      <c r="JT175" s="8"/>
      <c r="JU175" s="8"/>
      <c r="JV175" s="8"/>
      <c r="JW175" s="8"/>
      <c r="JX175" s="8"/>
      <c r="JY175" s="8"/>
      <c r="JZ175" s="8"/>
      <c r="KA175" s="8"/>
      <c r="KB175" s="8"/>
      <c r="KC175" s="8"/>
      <c r="KD175" s="8"/>
      <c r="KE175" s="8"/>
      <c r="KF175" s="8"/>
      <c r="KG175" s="8"/>
      <c r="KH175" s="8"/>
      <c r="KI175" s="8"/>
      <c r="KJ175" s="8"/>
      <c r="KK175" s="8"/>
      <c r="KL175" s="8"/>
      <c r="KM175" s="8"/>
      <c r="KN175" s="8"/>
      <c r="KO175" s="8"/>
      <c r="KP175" s="8"/>
      <c r="KQ175" s="8"/>
      <c r="KR175" s="8"/>
      <c r="KS175" s="8"/>
      <c r="KT175" s="8"/>
      <c r="KU175" s="8"/>
      <c r="KV175" s="8"/>
      <c r="KW175" s="8"/>
      <c r="KX175" s="8"/>
      <c r="KY175" s="8"/>
      <c r="KZ175" s="8"/>
      <c r="LA175" s="8"/>
      <c r="LB175" s="8"/>
      <c r="LC175" s="8"/>
      <c r="LD175" s="8"/>
      <c r="LE175" s="8"/>
      <c r="LF175" s="8"/>
      <c r="LG175" s="8"/>
      <c r="LH175" s="8"/>
      <c r="LI175" s="8"/>
      <c r="LJ175" s="8"/>
      <c r="LK175" s="8"/>
      <c r="LL175" s="8"/>
      <c r="LM175" s="8"/>
      <c r="LN175" s="8"/>
      <c r="LO175" s="8"/>
      <c r="LP175" s="8"/>
      <c r="LQ175" s="8"/>
      <c r="LR175" s="8"/>
      <c r="LS175" s="8"/>
      <c r="LT175" s="8"/>
      <c r="LU175" s="8"/>
      <c r="LV175" s="8"/>
      <c r="LW175" s="8"/>
      <c r="LX175" s="8"/>
      <c r="LY175" s="8"/>
      <c r="LZ175" s="8"/>
      <c r="MA175" s="8"/>
      <c r="MB175" s="8"/>
      <c r="MC175" s="8"/>
      <c r="MD175" s="8"/>
      <c r="ME175" s="8"/>
      <c r="MF175" s="8"/>
      <c r="MG175" s="8"/>
      <c r="MH175" s="8"/>
      <c r="MI175" s="8"/>
      <c r="MJ175" s="8"/>
      <c r="MK175" s="8"/>
      <c r="ML175" s="8"/>
      <c r="MM175" s="8"/>
      <c r="MN175" s="8"/>
      <c r="MO175" s="8"/>
      <c r="MP175" s="8"/>
      <c r="MQ175" s="8"/>
      <c r="MR175" s="8"/>
      <c r="MS175" s="8"/>
      <c r="MT175" s="8"/>
      <c r="MU175" s="8"/>
      <c r="MV175" s="8"/>
      <c r="MW175" s="8"/>
      <c r="MX175" s="8"/>
      <c r="MY175" s="8"/>
      <c r="MZ175" s="8"/>
      <c r="NA175" s="8"/>
      <c r="NB175" s="8"/>
      <c r="NC175" s="8"/>
      <c r="ND175" s="8"/>
      <c r="NE175" s="8"/>
      <c r="NF175" s="8"/>
      <c r="NG175" s="8"/>
      <c r="NH175" s="8"/>
      <c r="NI175" s="8"/>
      <c r="NJ175" s="8"/>
      <c r="NK175" s="8"/>
      <c r="NL175" s="8"/>
      <c r="NM175" s="8"/>
      <c r="NN175" s="8"/>
      <c r="NO175" s="8"/>
      <c r="NP175" s="8"/>
      <c r="NQ175" s="8"/>
      <c r="NR175" s="8"/>
      <c r="NS175" s="8"/>
      <c r="NT175" s="8"/>
      <c r="NU175" s="8"/>
      <c r="NV175" s="8"/>
      <c r="NW175" s="8"/>
      <c r="NX175" s="8"/>
      <c r="NY175" s="8"/>
      <c r="NZ175" s="8"/>
      <c r="OA175" s="8"/>
      <c r="OB175" s="8"/>
      <c r="OC175" s="8"/>
      <c r="OD175" s="8"/>
      <c r="OE175" s="8"/>
      <c r="OF175" s="8"/>
      <c r="OG175" s="8"/>
      <c r="OH175" s="8"/>
      <c r="OI175" s="8"/>
      <c r="OJ175" s="8"/>
      <c r="OK175" s="8"/>
      <c r="OL175" s="8"/>
      <c r="OM175" s="8"/>
      <c r="ON175" s="8"/>
    </row>
    <row r="176" spans="1:404" s="9" customFormat="1" x14ac:dyDescent="0.15">
      <c r="A176" s="38">
        <v>629</v>
      </c>
      <c r="B176" s="11" t="s">
        <v>571</v>
      </c>
      <c r="C176" s="39">
        <v>2500</v>
      </c>
      <c r="D176" s="40">
        <v>12.2</v>
      </c>
      <c r="E176" s="123">
        <v>1</v>
      </c>
      <c r="F176" s="95">
        <f t="shared" si="14"/>
        <v>12.2</v>
      </c>
      <c r="G176" s="43" t="s">
        <v>523</v>
      </c>
      <c r="H176" s="44"/>
      <c r="I176" s="53" t="s">
        <v>304</v>
      </c>
      <c r="J176" s="46" t="s">
        <v>8</v>
      </c>
      <c r="K176" s="86">
        <v>156</v>
      </c>
      <c r="L176" s="219">
        <f t="shared" si="15"/>
        <v>1903.1999999999998</v>
      </c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  <c r="IU176" s="8"/>
      <c r="IV176" s="8"/>
      <c r="IW176" s="8"/>
      <c r="IX176" s="8"/>
      <c r="IY176" s="8"/>
      <c r="IZ176" s="8"/>
      <c r="JA176" s="8"/>
      <c r="JB176" s="8"/>
      <c r="JC176" s="8"/>
      <c r="JD176" s="8"/>
      <c r="JE176" s="8"/>
      <c r="JF176" s="8"/>
      <c r="JG176" s="8"/>
      <c r="JH176" s="8"/>
      <c r="JI176" s="8"/>
      <c r="JJ176" s="8"/>
      <c r="JK176" s="8"/>
      <c r="JL176" s="8"/>
      <c r="JM176" s="8"/>
      <c r="JN176" s="8"/>
      <c r="JO176" s="8"/>
      <c r="JP176" s="8"/>
      <c r="JQ176" s="8"/>
      <c r="JR176" s="8"/>
      <c r="JS176" s="8"/>
      <c r="JT176" s="8"/>
      <c r="JU176" s="8"/>
      <c r="JV176" s="8"/>
      <c r="JW176" s="8"/>
      <c r="JX176" s="8"/>
      <c r="JY176" s="8"/>
      <c r="JZ176" s="8"/>
      <c r="KA176" s="8"/>
      <c r="KB176" s="8"/>
      <c r="KC176" s="8"/>
      <c r="KD176" s="8"/>
      <c r="KE176" s="8"/>
      <c r="KF176" s="8"/>
      <c r="KG176" s="8"/>
      <c r="KH176" s="8"/>
      <c r="KI176" s="8"/>
      <c r="KJ176" s="8"/>
      <c r="KK176" s="8"/>
      <c r="KL176" s="8"/>
      <c r="KM176" s="8"/>
      <c r="KN176" s="8"/>
      <c r="KO176" s="8"/>
      <c r="KP176" s="8"/>
      <c r="KQ176" s="8"/>
      <c r="KR176" s="8"/>
      <c r="KS176" s="8"/>
      <c r="KT176" s="8"/>
      <c r="KU176" s="8"/>
      <c r="KV176" s="8"/>
      <c r="KW176" s="8"/>
      <c r="KX176" s="8"/>
      <c r="KY176" s="8"/>
      <c r="KZ176" s="8"/>
      <c r="LA176" s="8"/>
      <c r="LB176" s="8"/>
      <c r="LC176" s="8"/>
      <c r="LD176" s="8"/>
      <c r="LE176" s="8"/>
      <c r="LF176" s="8"/>
      <c r="LG176" s="8"/>
      <c r="LH176" s="8"/>
      <c r="LI176" s="8"/>
      <c r="LJ176" s="8"/>
      <c r="LK176" s="8"/>
      <c r="LL176" s="8"/>
      <c r="LM176" s="8"/>
      <c r="LN176" s="8"/>
      <c r="LO176" s="8"/>
      <c r="LP176" s="8"/>
      <c r="LQ176" s="8"/>
      <c r="LR176" s="8"/>
      <c r="LS176" s="8"/>
      <c r="LT176" s="8"/>
      <c r="LU176" s="8"/>
      <c r="LV176" s="8"/>
      <c r="LW176" s="8"/>
      <c r="LX176" s="8"/>
      <c r="LY176" s="8"/>
      <c r="LZ176" s="8"/>
      <c r="MA176" s="8"/>
      <c r="MB176" s="8"/>
      <c r="MC176" s="8"/>
      <c r="MD176" s="8"/>
      <c r="ME176" s="8"/>
      <c r="MF176" s="8"/>
      <c r="MG176" s="8"/>
      <c r="MH176" s="8"/>
      <c r="MI176" s="8"/>
      <c r="MJ176" s="8"/>
      <c r="MK176" s="8"/>
      <c r="ML176" s="8"/>
      <c r="MM176" s="8"/>
      <c r="MN176" s="8"/>
      <c r="MO176" s="8"/>
      <c r="MP176" s="8"/>
      <c r="MQ176" s="8"/>
      <c r="MR176" s="8"/>
      <c r="MS176" s="8"/>
      <c r="MT176" s="8"/>
      <c r="MU176" s="8"/>
      <c r="MV176" s="8"/>
      <c r="MW176" s="8"/>
      <c r="MX176" s="8"/>
      <c r="MY176" s="8"/>
      <c r="MZ176" s="8"/>
      <c r="NA176" s="8"/>
      <c r="NB176" s="8"/>
      <c r="NC176" s="8"/>
      <c r="ND176" s="8"/>
      <c r="NE176" s="8"/>
      <c r="NF176" s="8"/>
      <c r="NG176" s="8"/>
      <c r="NH176" s="8"/>
      <c r="NI176" s="8"/>
      <c r="NJ176" s="8"/>
      <c r="NK176" s="8"/>
      <c r="NL176" s="8"/>
      <c r="NM176" s="8"/>
      <c r="NN176" s="8"/>
      <c r="NO176" s="8"/>
      <c r="NP176" s="8"/>
      <c r="NQ176" s="8"/>
      <c r="NR176" s="8"/>
      <c r="NS176" s="8"/>
      <c r="NT176" s="8"/>
      <c r="NU176" s="8"/>
      <c r="NV176" s="8"/>
      <c r="NW176" s="8"/>
      <c r="NX176" s="8"/>
      <c r="NY176" s="8"/>
      <c r="NZ176" s="8"/>
      <c r="OA176" s="8"/>
      <c r="OB176" s="8"/>
      <c r="OC176" s="8"/>
      <c r="OD176" s="8"/>
      <c r="OE176" s="8"/>
      <c r="OF176" s="8"/>
      <c r="OG176" s="8"/>
      <c r="OH176" s="8"/>
      <c r="OI176" s="8"/>
      <c r="OJ176" s="8"/>
      <c r="OK176" s="8"/>
      <c r="OL176" s="8"/>
      <c r="OM176" s="8"/>
      <c r="ON176" s="8"/>
    </row>
    <row r="177" spans="1:404" s="9" customFormat="1" x14ac:dyDescent="0.15">
      <c r="A177" s="38">
        <v>630</v>
      </c>
      <c r="B177" s="11" t="s">
        <v>629</v>
      </c>
      <c r="C177" s="39">
        <v>2500</v>
      </c>
      <c r="D177" s="40">
        <v>9.41</v>
      </c>
      <c r="E177" s="123">
        <v>1</v>
      </c>
      <c r="F177" s="95">
        <f t="shared" si="14"/>
        <v>9.41</v>
      </c>
      <c r="G177" s="43" t="s">
        <v>523</v>
      </c>
      <c r="H177" s="44"/>
      <c r="I177" s="53" t="s">
        <v>304</v>
      </c>
      <c r="J177" s="46" t="s">
        <v>8</v>
      </c>
      <c r="K177" s="86">
        <v>156</v>
      </c>
      <c r="L177" s="219">
        <f t="shared" si="15"/>
        <v>1467.96</v>
      </c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  <c r="IT177" s="8"/>
      <c r="IU177" s="8"/>
      <c r="IV177" s="8"/>
      <c r="IW177" s="8"/>
      <c r="IX177" s="8"/>
      <c r="IY177" s="8"/>
      <c r="IZ177" s="8"/>
      <c r="JA177" s="8"/>
      <c r="JB177" s="8"/>
      <c r="JC177" s="8"/>
      <c r="JD177" s="8"/>
      <c r="JE177" s="8"/>
      <c r="JF177" s="8"/>
      <c r="JG177" s="8"/>
      <c r="JH177" s="8"/>
      <c r="JI177" s="8"/>
      <c r="JJ177" s="8"/>
      <c r="JK177" s="8"/>
      <c r="JL177" s="8"/>
      <c r="JM177" s="8"/>
      <c r="JN177" s="8"/>
      <c r="JO177" s="8"/>
      <c r="JP177" s="8"/>
      <c r="JQ177" s="8"/>
      <c r="JR177" s="8"/>
      <c r="JS177" s="8"/>
      <c r="JT177" s="8"/>
      <c r="JU177" s="8"/>
      <c r="JV177" s="8"/>
      <c r="JW177" s="8"/>
      <c r="JX177" s="8"/>
      <c r="JY177" s="8"/>
      <c r="JZ177" s="8"/>
      <c r="KA177" s="8"/>
      <c r="KB177" s="8"/>
      <c r="KC177" s="8"/>
      <c r="KD177" s="8"/>
      <c r="KE177" s="8"/>
      <c r="KF177" s="8"/>
      <c r="KG177" s="8"/>
      <c r="KH177" s="8"/>
      <c r="KI177" s="8"/>
      <c r="KJ177" s="8"/>
      <c r="KK177" s="8"/>
      <c r="KL177" s="8"/>
      <c r="KM177" s="8"/>
      <c r="KN177" s="8"/>
      <c r="KO177" s="8"/>
      <c r="KP177" s="8"/>
      <c r="KQ177" s="8"/>
      <c r="KR177" s="8"/>
      <c r="KS177" s="8"/>
      <c r="KT177" s="8"/>
      <c r="KU177" s="8"/>
      <c r="KV177" s="8"/>
      <c r="KW177" s="8"/>
      <c r="KX177" s="8"/>
      <c r="KY177" s="8"/>
      <c r="KZ177" s="8"/>
      <c r="LA177" s="8"/>
      <c r="LB177" s="8"/>
      <c r="LC177" s="8"/>
      <c r="LD177" s="8"/>
      <c r="LE177" s="8"/>
      <c r="LF177" s="8"/>
      <c r="LG177" s="8"/>
      <c r="LH177" s="8"/>
      <c r="LI177" s="8"/>
      <c r="LJ177" s="8"/>
      <c r="LK177" s="8"/>
      <c r="LL177" s="8"/>
      <c r="LM177" s="8"/>
      <c r="LN177" s="8"/>
      <c r="LO177" s="8"/>
      <c r="LP177" s="8"/>
      <c r="LQ177" s="8"/>
      <c r="LR177" s="8"/>
      <c r="LS177" s="8"/>
      <c r="LT177" s="8"/>
      <c r="LU177" s="8"/>
      <c r="LV177" s="8"/>
      <c r="LW177" s="8"/>
      <c r="LX177" s="8"/>
      <c r="LY177" s="8"/>
      <c r="LZ177" s="8"/>
      <c r="MA177" s="8"/>
      <c r="MB177" s="8"/>
      <c r="MC177" s="8"/>
      <c r="MD177" s="8"/>
      <c r="ME177" s="8"/>
      <c r="MF177" s="8"/>
      <c r="MG177" s="8"/>
      <c r="MH177" s="8"/>
      <c r="MI177" s="8"/>
      <c r="MJ177" s="8"/>
      <c r="MK177" s="8"/>
      <c r="ML177" s="8"/>
      <c r="MM177" s="8"/>
      <c r="MN177" s="8"/>
      <c r="MO177" s="8"/>
      <c r="MP177" s="8"/>
      <c r="MQ177" s="8"/>
      <c r="MR177" s="8"/>
      <c r="MS177" s="8"/>
      <c r="MT177" s="8"/>
      <c r="MU177" s="8"/>
      <c r="MV177" s="8"/>
      <c r="MW177" s="8"/>
      <c r="MX177" s="8"/>
      <c r="MY177" s="8"/>
      <c r="MZ177" s="8"/>
      <c r="NA177" s="8"/>
      <c r="NB177" s="8"/>
      <c r="NC177" s="8"/>
      <c r="ND177" s="8"/>
      <c r="NE177" s="8"/>
      <c r="NF177" s="8"/>
      <c r="NG177" s="8"/>
      <c r="NH177" s="8"/>
      <c r="NI177" s="8"/>
      <c r="NJ177" s="8"/>
      <c r="NK177" s="8"/>
      <c r="NL177" s="8"/>
      <c r="NM177" s="8"/>
      <c r="NN177" s="8"/>
      <c r="NO177" s="8"/>
      <c r="NP177" s="8"/>
      <c r="NQ177" s="8"/>
      <c r="NR177" s="8"/>
      <c r="NS177" s="8"/>
      <c r="NT177" s="8"/>
      <c r="NU177" s="8"/>
      <c r="NV177" s="8"/>
      <c r="NW177" s="8"/>
      <c r="NX177" s="8"/>
      <c r="NY177" s="8"/>
      <c r="NZ177" s="8"/>
      <c r="OA177" s="8"/>
      <c r="OB177" s="8"/>
      <c r="OC177" s="8"/>
      <c r="OD177" s="8"/>
      <c r="OE177" s="8"/>
      <c r="OF177" s="8"/>
      <c r="OG177" s="8"/>
      <c r="OH177" s="8"/>
      <c r="OI177" s="8"/>
      <c r="OJ177" s="8"/>
      <c r="OK177" s="8"/>
      <c r="OL177" s="8"/>
      <c r="OM177" s="8"/>
      <c r="ON177" s="8"/>
    </row>
    <row r="178" spans="1:404" s="9" customFormat="1" x14ac:dyDescent="0.15">
      <c r="A178" s="38">
        <v>631</v>
      </c>
      <c r="B178" s="11" t="s">
        <v>630</v>
      </c>
      <c r="C178" s="39">
        <v>2500</v>
      </c>
      <c r="D178" s="40">
        <v>9.41</v>
      </c>
      <c r="E178" s="123">
        <v>1</v>
      </c>
      <c r="F178" s="95">
        <v>9.41</v>
      </c>
      <c r="G178" s="43" t="s">
        <v>523</v>
      </c>
      <c r="H178" s="44"/>
      <c r="I178" s="53" t="s">
        <v>304</v>
      </c>
      <c r="J178" s="46" t="s">
        <v>8</v>
      </c>
      <c r="K178" s="86">
        <v>156</v>
      </c>
      <c r="L178" s="219">
        <f t="shared" si="15"/>
        <v>1467.96</v>
      </c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  <c r="IN178" s="8"/>
      <c r="IO178" s="8"/>
      <c r="IP178" s="8"/>
      <c r="IQ178" s="8"/>
      <c r="IR178" s="8"/>
      <c r="IS178" s="8"/>
      <c r="IT178" s="8"/>
      <c r="IU178" s="8"/>
      <c r="IV178" s="8"/>
      <c r="IW178" s="8"/>
      <c r="IX178" s="8"/>
      <c r="IY178" s="8"/>
      <c r="IZ178" s="8"/>
      <c r="JA178" s="8"/>
      <c r="JB178" s="8"/>
      <c r="JC178" s="8"/>
      <c r="JD178" s="8"/>
      <c r="JE178" s="8"/>
      <c r="JF178" s="8"/>
      <c r="JG178" s="8"/>
      <c r="JH178" s="8"/>
      <c r="JI178" s="8"/>
      <c r="JJ178" s="8"/>
      <c r="JK178" s="8"/>
      <c r="JL178" s="8"/>
      <c r="JM178" s="8"/>
      <c r="JN178" s="8"/>
      <c r="JO178" s="8"/>
      <c r="JP178" s="8"/>
      <c r="JQ178" s="8"/>
      <c r="JR178" s="8"/>
      <c r="JS178" s="8"/>
      <c r="JT178" s="8"/>
      <c r="JU178" s="8"/>
      <c r="JV178" s="8"/>
      <c r="JW178" s="8"/>
      <c r="JX178" s="8"/>
      <c r="JY178" s="8"/>
      <c r="JZ178" s="8"/>
      <c r="KA178" s="8"/>
      <c r="KB178" s="8"/>
      <c r="KC178" s="8"/>
      <c r="KD178" s="8"/>
      <c r="KE178" s="8"/>
      <c r="KF178" s="8"/>
      <c r="KG178" s="8"/>
      <c r="KH178" s="8"/>
      <c r="KI178" s="8"/>
      <c r="KJ178" s="8"/>
      <c r="KK178" s="8"/>
      <c r="KL178" s="8"/>
      <c r="KM178" s="8"/>
      <c r="KN178" s="8"/>
      <c r="KO178" s="8"/>
      <c r="KP178" s="8"/>
      <c r="KQ178" s="8"/>
      <c r="KR178" s="8"/>
      <c r="KS178" s="8"/>
      <c r="KT178" s="8"/>
      <c r="KU178" s="8"/>
      <c r="KV178" s="8"/>
      <c r="KW178" s="8"/>
      <c r="KX178" s="8"/>
      <c r="KY178" s="8"/>
      <c r="KZ178" s="8"/>
      <c r="LA178" s="8"/>
      <c r="LB178" s="8"/>
      <c r="LC178" s="8"/>
      <c r="LD178" s="8"/>
      <c r="LE178" s="8"/>
      <c r="LF178" s="8"/>
      <c r="LG178" s="8"/>
      <c r="LH178" s="8"/>
      <c r="LI178" s="8"/>
      <c r="LJ178" s="8"/>
      <c r="LK178" s="8"/>
      <c r="LL178" s="8"/>
      <c r="LM178" s="8"/>
      <c r="LN178" s="8"/>
      <c r="LO178" s="8"/>
      <c r="LP178" s="8"/>
      <c r="LQ178" s="8"/>
      <c r="LR178" s="8"/>
      <c r="LS178" s="8"/>
      <c r="LT178" s="8"/>
      <c r="LU178" s="8"/>
      <c r="LV178" s="8"/>
      <c r="LW178" s="8"/>
      <c r="LX178" s="8"/>
      <c r="LY178" s="8"/>
      <c r="LZ178" s="8"/>
      <c r="MA178" s="8"/>
      <c r="MB178" s="8"/>
      <c r="MC178" s="8"/>
      <c r="MD178" s="8"/>
      <c r="ME178" s="8"/>
      <c r="MF178" s="8"/>
      <c r="MG178" s="8"/>
      <c r="MH178" s="8"/>
      <c r="MI178" s="8"/>
      <c r="MJ178" s="8"/>
      <c r="MK178" s="8"/>
      <c r="ML178" s="8"/>
      <c r="MM178" s="8"/>
      <c r="MN178" s="8"/>
      <c r="MO178" s="8"/>
      <c r="MP178" s="8"/>
      <c r="MQ178" s="8"/>
      <c r="MR178" s="8"/>
      <c r="MS178" s="8"/>
      <c r="MT178" s="8"/>
      <c r="MU178" s="8"/>
      <c r="MV178" s="8"/>
      <c r="MW178" s="8"/>
      <c r="MX178" s="8"/>
      <c r="MY178" s="8"/>
      <c r="MZ178" s="8"/>
      <c r="NA178" s="8"/>
      <c r="NB178" s="8"/>
      <c r="NC178" s="8"/>
      <c r="ND178" s="8"/>
      <c r="NE178" s="8"/>
      <c r="NF178" s="8"/>
      <c r="NG178" s="8"/>
      <c r="NH178" s="8"/>
      <c r="NI178" s="8"/>
      <c r="NJ178" s="8"/>
      <c r="NK178" s="8"/>
      <c r="NL178" s="8"/>
      <c r="NM178" s="8"/>
      <c r="NN178" s="8"/>
      <c r="NO178" s="8"/>
      <c r="NP178" s="8"/>
      <c r="NQ178" s="8"/>
      <c r="NR178" s="8"/>
      <c r="NS178" s="8"/>
      <c r="NT178" s="8"/>
      <c r="NU178" s="8"/>
      <c r="NV178" s="8"/>
      <c r="NW178" s="8"/>
      <c r="NX178" s="8"/>
      <c r="NY178" s="8"/>
      <c r="NZ178" s="8"/>
      <c r="OA178" s="8"/>
      <c r="OB178" s="8"/>
      <c r="OC178" s="8"/>
      <c r="OD178" s="8"/>
      <c r="OE178" s="8"/>
      <c r="OF178" s="8"/>
      <c r="OG178" s="8"/>
      <c r="OH178" s="8"/>
      <c r="OI178" s="8"/>
      <c r="OJ178" s="8"/>
      <c r="OK178" s="8"/>
      <c r="OL178" s="8"/>
      <c r="OM178" s="8"/>
      <c r="ON178" s="8"/>
    </row>
    <row r="179" spans="1:404" s="9" customFormat="1" x14ac:dyDescent="0.15">
      <c r="A179" s="38">
        <v>632</v>
      </c>
      <c r="B179" s="11" t="s">
        <v>631</v>
      </c>
      <c r="C179" s="39">
        <v>2500</v>
      </c>
      <c r="D179" s="40">
        <v>12.2</v>
      </c>
      <c r="E179" s="123">
        <v>1</v>
      </c>
      <c r="F179" s="95">
        <f t="shared" si="14"/>
        <v>12.2</v>
      </c>
      <c r="G179" s="43" t="s">
        <v>523</v>
      </c>
      <c r="H179" s="44"/>
      <c r="I179" s="53" t="s">
        <v>304</v>
      </c>
      <c r="J179" s="46" t="s">
        <v>8</v>
      </c>
      <c r="K179" s="86">
        <v>156</v>
      </c>
      <c r="L179" s="219">
        <f t="shared" si="15"/>
        <v>1903.1999999999998</v>
      </c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  <c r="IP179" s="8"/>
      <c r="IQ179" s="8"/>
      <c r="IR179" s="8"/>
      <c r="IS179" s="8"/>
      <c r="IT179" s="8"/>
      <c r="IU179" s="8"/>
      <c r="IV179" s="8"/>
      <c r="IW179" s="8"/>
      <c r="IX179" s="8"/>
      <c r="IY179" s="8"/>
      <c r="IZ179" s="8"/>
      <c r="JA179" s="8"/>
      <c r="JB179" s="8"/>
      <c r="JC179" s="8"/>
      <c r="JD179" s="8"/>
      <c r="JE179" s="8"/>
      <c r="JF179" s="8"/>
      <c r="JG179" s="8"/>
      <c r="JH179" s="8"/>
      <c r="JI179" s="8"/>
      <c r="JJ179" s="8"/>
      <c r="JK179" s="8"/>
      <c r="JL179" s="8"/>
      <c r="JM179" s="8"/>
      <c r="JN179" s="8"/>
      <c r="JO179" s="8"/>
      <c r="JP179" s="8"/>
      <c r="JQ179" s="8"/>
      <c r="JR179" s="8"/>
      <c r="JS179" s="8"/>
      <c r="JT179" s="8"/>
      <c r="JU179" s="8"/>
      <c r="JV179" s="8"/>
      <c r="JW179" s="8"/>
      <c r="JX179" s="8"/>
      <c r="JY179" s="8"/>
      <c r="JZ179" s="8"/>
      <c r="KA179" s="8"/>
      <c r="KB179" s="8"/>
      <c r="KC179" s="8"/>
      <c r="KD179" s="8"/>
      <c r="KE179" s="8"/>
      <c r="KF179" s="8"/>
      <c r="KG179" s="8"/>
      <c r="KH179" s="8"/>
      <c r="KI179" s="8"/>
      <c r="KJ179" s="8"/>
      <c r="KK179" s="8"/>
      <c r="KL179" s="8"/>
      <c r="KM179" s="8"/>
      <c r="KN179" s="8"/>
      <c r="KO179" s="8"/>
      <c r="KP179" s="8"/>
      <c r="KQ179" s="8"/>
      <c r="KR179" s="8"/>
      <c r="KS179" s="8"/>
      <c r="KT179" s="8"/>
      <c r="KU179" s="8"/>
      <c r="KV179" s="8"/>
      <c r="KW179" s="8"/>
      <c r="KX179" s="8"/>
      <c r="KY179" s="8"/>
      <c r="KZ179" s="8"/>
      <c r="LA179" s="8"/>
      <c r="LB179" s="8"/>
      <c r="LC179" s="8"/>
      <c r="LD179" s="8"/>
      <c r="LE179" s="8"/>
      <c r="LF179" s="8"/>
      <c r="LG179" s="8"/>
      <c r="LH179" s="8"/>
      <c r="LI179" s="8"/>
      <c r="LJ179" s="8"/>
      <c r="LK179" s="8"/>
      <c r="LL179" s="8"/>
      <c r="LM179" s="8"/>
      <c r="LN179" s="8"/>
      <c r="LO179" s="8"/>
      <c r="LP179" s="8"/>
      <c r="LQ179" s="8"/>
      <c r="LR179" s="8"/>
      <c r="LS179" s="8"/>
      <c r="LT179" s="8"/>
      <c r="LU179" s="8"/>
      <c r="LV179" s="8"/>
      <c r="LW179" s="8"/>
      <c r="LX179" s="8"/>
      <c r="LY179" s="8"/>
      <c r="LZ179" s="8"/>
      <c r="MA179" s="8"/>
      <c r="MB179" s="8"/>
      <c r="MC179" s="8"/>
      <c r="MD179" s="8"/>
      <c r="ME179" s="8"/>
      <c r="MF179" s="8"/>
      <c r="MG179" s="8"/>
      <c r="MH179" s="8"/>
      <c r="MI179" s="8"/>
      <c r="MJ179" s="8"/>
      <c r="MK179" s="8"/>
      <c r="ML179" s="8"/>
      <c r="MM179" s="8"/>
      <c r="MN179" s="8"/>
      <c r="MO179" s="8"/>
      <c r="MP179" s="8"/>
      <c r="MQ179" s="8"/>
      <c r="MR179" s="8"/>
      <c r="MS179" s="8"/>
      <c r="MT179" s="8"/>
      <c r="MU179" s="8"/>
      <c r="MV179" s="8"/>
      <c r="MW179" s="8"/>
      <c r="MX179" s="8"/>
      <c r="MY179" s="8"/>
      <c r="MZ179" s="8"/>
      <c r="NA179" s="8"/>
      <c r="NB179" s="8"/>
      <c r="NC179" s="8"/>
      <c r="ND179" s="8"/>
      <c r="NE179" s="8"/>
      <c r="NF179" s="8"/>
      <c r="NG179" s="8"/>
      <c r="NH179" s="8"/>
      <c r="NI179" s="8"/>
      <c r="NJ179" s="8"/>
      <c r="NK179" s="8"/>
      <c r="NL179" s="8"/>
      <c r="NM179" s="8"/>
      <c r="NN179" s="8"/>
      <c r="NO179" s="8"/>
      <c r="NP179" s="8"/>
      <c r="NQ179" s="8"/>
      <c r="NR179" s="8"/>
      <c r="NS179" s="8"/>
      <c r="NT179" s="8"/>
      <c r="NU179" s="8"/>
      <c r="NV179" s="8"/>
      <c r="NW179" s="8"/>
      <c r="NX179" s="8"/>
      <c r="NY179" s="8"/>
      <c r="NZ179" s="8"/>
      <c r="OA179" s="8"/>
      <c r="OB179" s="8"/>
      <c r="OC179" s="8"/>
      <c r="OD179" s="8"/>
      <c r="OE179" s="8"/>
      <c r="OF179" s="8"/>
      <c r="OG179" s="8"/>
      <c r="OH179" s="8"/>
      <c r="OI179" s="8"/>
      <c r="OJ179" s="8"/>
      <c r="OK179" s="8"/>
      <c r="OL179" s="8"/>
      <c r="OM179" s="8"/>
      <c r="ON179" s="8"/>
    </row>
    <row r="180" spans="1:404" s="9" customFormat="1" x14ac:dyDescent="0.15">
      <c r="A180" s="38">
        <v>633</v>
      </c>
      <c r="B180" s="11" t="s">
        <v>649</v>
      </c>
      <c r="C180" s="39">
        <v>2500</v>
      </c>
      <c r="D180" s="40">
        <v>7.67</v>
      </c>
      <c r="E180" s="123">
        <v>1</v>
      </c>
      <c r="F180" s="95">
        <f t="shared" si="14"/>
        <v>7.67</v>
      </c>
      <c r="G180" s="43" t="s">
        <v>523</v>
      </c>
      <c r="H180" s="44"/>
      <c r="I180" s="53" t="s">
        <v>304</v>
      </c>
      <c r="J180" s="46" t="s">
        <v>8</v>
      </c>
      <c r="K180" s="86">
        <v>156</v>
      </c>
      <c r="L180" s="219">
        <f t="shared" si="15"/>
        <v>1196.52</v>
      </c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8"/>
      <c r="IP180" s="8"/>
      <c r="IQ180" s="8"/>
      <c r="IR180" s="8"/>
      <c r="IS180" s="8"/>
      <c r="IT180" s="8"/>
      <c r="IU180" s="8"/>
      <c r="IV180" s="8"/>
      <c r="IW180" s="8"/>
      <c r="IX180" s="8"/>
      <c r="IY180" s="8"/>
      <c r="IZ180" s="8"/>
      <c r="JA180" s="8"/>
      <c r="JB180" s="8"/>
      <c r="JC180" s="8"/>
      <c r="JD180" s="8"/>
      <c r="JE180" s="8"/>
      <c r="JF180" s="8"/>
      <c r="JG180" s="8"/>
      <c r="JH180" s="8"/>
      <c r="JI180" s="8"/>
      <c r="JJ180" s="8"/>
      <c r="JK180" s="8"/>
      <c r="JL180" s="8"/>
      <c r="JM180" s="8"/>
      <c r="JN180" s="8"/>
      <c r="JO180" s="8"/>
      <c r="JP180" s="8"/>
      <c r="JQ180" s="8"/>
      <c r="JR180" s="8"/>
      <c r="JS180" s="8"/>
      <c r="JT180" s="8"/>
      <c r="JU180" s="8"/>
      <c r="JV180" s="8"/>
      <c r="JW180" s="8"/>
      <c r="JX180" s="8"/>
      <c r="JY180" s="8"/>
      <c r="JZ180" s="8"/>
      <c r="KA180" s="8"/>
      <c r="KB180" s="8"/>
      <c r="KC180" s="8"/>
      <c r="KD180" s="8"/>
      <c r="KE180" s="8"/>
      <c r="KF180" s="8"/>
      <c r="KG180" s="8"/>
      <c r="KH180" s="8"/>
      <c r="KI180" s="8"/>
      <c r="KJ180" s="8"/>
      <c r="KK180" s="8"/>
      <c r="KL180" s="8"/>
      <c r="KM180" s="8"/>
      <c r="KN180" s="8"/>
      <c r="KO180" s="8"/>
      <c r="KP180" s="8"/>
      <c r="KQ180" s="8"/>
      <c r="KR180" s="8"/>
      <c r="KS180" s="8"/>
      <c r="KT180" s="8"/>
      <c r="KU180" s="8"/>
      <c r="KV180" s="8"/>
      <c r="KW180" s="8"/>
      <c r="KX180" s="8"/>
      <c r="KY180" s="8"/>
      <c r="KZ180" s="8"/>
      <c r="LA180" s="8"/>
      <c r="LB180" s="8"/>
      <c r="LC180" s="8"/>
      <c r="LD180" s="8"/>
      <c r="LE180" s="8"/>
      <c r="LF180" s="8"/>
      <c r="LG180" s="8"/>
      <c r="LH180" s="8"/>
      <c r="LI180" s="8"/>
      <c r="LJ180" s="8"/>
      <c r="LK180" s="8"/>
      <c r="LL180" s="8"/>
      <c r="LM180" s="8"/>
      <c r="LN180" s="8"/>
      <c r="LO180" s="8"/>
      <c r="LP180" s="8"/>
      <c r="LQ180" s="8"/>
      <c r="LR180" s="8"/>
      <c r="LS180" s="8"/>
      <c r="LT180" s="8"/>
      <c r="LU180" s="8"/>
      <c r="LV180" s="8"/>
      <c r="LW180" s="8"/>
      <c r="LX180" s="8"/>
      <c r="LY180" s="8"/>
      <c r="LZ180" s="8"/>
      <c r="MA180" s="8"/>
      <c r="MB180" s="8"/>
      <c r="MC180" s="8"/>
      <c r="MD180" s="8"/>
      <c r="ME180" s="8"/>
      <c r="MF180" s="8"/>
      <c r="MG180" s="8"/>
      <c r="MH180" s="8"/>
      <c r="MI180" s="8"/>
      <c r="MJ180" s="8"/>
      <c r="MK180" s="8"/>
      <c r="ML180" s="8"/>
      <c r="MM180" s="8"/>
      <c r="MN180" s="8"/>
      <c r="MO180" s="8"/>
      <c r="MP180" s="8"/>
      <c r="MQ180" s="8"/>
      <c r="MR180" s="8"/>
      <c r="MS180" s="8"/>
      <c r="MT180" s="8"/>
      <c r="MU180" s="8"/>
      <c r="MV180" s="8"/>
      <c r="MW180" s="8"/>
      <c r="MX180" s="8"/>
      <c r="MY180" s="8"/>
      <c r="MZ180" s="8"/>
      <c r="NA180" s="8"/>
      <c r="NB180" s="8"/>
      <c r="NC180" s="8"/>
      <c r="ND180" s="8"/>
      <c r="NE180" s="8"/>
      <c r="NF180" s="8"/>
      <c r="NG180" s="8"/>
      <c r="NH180" s="8"/>
      <c r="NI180" s="8"/>
      <c r="NJ180" s="8"/>
      <c r="NK180" s="8"/>
      <c r="NL180" s="8"/>
      <c r="NM180" s="8"/>
      <c r="NN180" s="8"/>
      <c r="NO180" s="8"/>
      <c r="NP180" s="8"/>
      <c r="NQ180" s="8"/>
      <c r="NR180" s="8"/>
      <c r="NS180" s="8"/>
      <c r="NT180" s="8"/>
      <c r="NU180" s="8"/>
      <c r="NV180" s="8"/>
      <c r="NW180" s="8"/>
      <c r="NX180" s="8"/>
      <c r="NY180" s="8"/>
      <c r="NZ180" s="8"/>
      <c r="OA180" s="8"/>
      <c r="OB180" s="8"/>
      <c r="OC180" s="8"/>
      <c r="OD180" s="8"/>
      <c r="OE180" s="8"/>
      <c r="OF180" s="8"/>
      <c r="OG180" s="8"/>
      <c r="OH180" s="8"/>
      <c r="OI180" s="8"/>
      <c r="OJ180" s="8"/>
      <c r="OK180" s="8"/>
      <c r="OL180" s="8"/>
      <c r="OM180" s="8"/>
      <c r="ON180" s="8"/>
    </row>
    <row r="181" spans="1:404" s="9" customFormat="1" x14ac:dyDescent="0.15">
      <c r="A181" s="38">
        <v>634</v>
      </c>
      <c r="B181" s="11" t="s">
        <v>650</v>
      </c>
      <c r="C181" s="39">
        <v>2500</v>
      </c>
      <c r="D181" s="40">
        <v>7.65</v>
      </c>
      <c r="E181" s="123">
        <v>1</v>
      </c>
      <c r="F181" s="95">
        <f t="shared" si="14"/>
        <v>7.65</v>
      </c>
      <c r="G181" s="43" t="s">
        <v>523</v>
      </c>
      <c r="H181" s="44"/>
      <c r="I181" s="53" t="s">
        <v>304</v>
      </c>
      <c r="J181" s="46" t="s">
        <v>8</v>
      </c>
      <c r="K181" s="86">
        <v>156</v>
      </c>
      <c r="L181" s="219">
        <f t="shared" si="15"/>
        <v>1193.4000000000001</v>
      </c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  <c r="IK181" s="8"/>
      <c r="IL181" s="8"/>
      <c r="IM181" s="8"/>
      <c r="IN181" s="8"/>
      <c r="IO181" s="8"/>
      <c r="IP181" s="8"/>
      <c r="IQ181" s="8"/>
      <c r="IR181" s="8"/>
      <c r="IS181" s="8"/>
      <c r="IT181" s="8"/>
      <c r="IU181" s="8"/>
      <c r="IV181" s="8"/>
      <c r="IW181" s="8"/>
      <c r="IX181" s="8"/>
      <c r="IY181" s="8"/>
      <c r="IZ181" s="8"/>
      <c r="JA181" s="8"/>
      <c r="JB181" s="8"/>
      <c r="JC181" s="8"/>
      <c r="JD181" s="8"/>
      <c r="JE181" s="8"/>
      <c r="JF181" s="8"/>
      <c r="JG181" s="8"/>
      <c r="JH181" s="8"/>
      <c r="JI181" s="8"/>
      <c r="JJ181" s="8"/>
      <c r="JK181" s="8"/>
      <c r="JL181" s="8"/>
      <c r="JM181" s="8"/>
      <c r="JN181" s="8"/>
      <c r="JO181" s="8"/>
      <c r="JP181" s="8"/>
      <c r="JQ181" s="8"/>
      <c r="JR181" s="8"/>
      <c r="JS181" s="8"/>
      <c r="JT181" s="8"/>
      <c r="JU181" s="8"/>
      <c r="JV181" s="8"/>
      <c r="JW181" s="8"/>
      <c r="JX181" s="8"/>
      <c r="JY181" s="8"/>
      <c r="JZ181" s="8"/>
      <c r="KA181" s="8"/>
      <c r="KB181" s="8"/>
      <c r="KC181" s="8"/>
      <c r="KD181" s="8"/>
      <c r="KE181" s="8"/>
      <c r="KF181" s="8"/>
      <c r="KG181" s="8"/>
      <c r="KH181" s="8"/>
      <c r="KI181" s="8"/>
      <c r="KJ181" s="8"/>
      <c r="KK181" s="8"/>
      <c r="KL181" s="8"/>
      <c r="KM181" s="8"/>
      <c r="KN181" s="8"/>
      <c r="KO181" s="8"/>
      <c r="KP181" s="8"/>
      <c r="KQ181" s="8"/>
      <c r="KR181" s="8"/>
      <c r="KS181" s="8"/>
      <c r="KT181" s="8"/>
      <c r="KU181" s="8"/>
      <c r="KV181" s="8"/>
      <c r="KW181" s="8"/>
      <c r="KX181" s="8"/>
      <c r="KY181" s="8"/>
      <c r="KZ181" s="8"/>
      <c r="LA181" s="8"/>
      <c r="LB181" s="8"/>
      <c r="LC181" s="8"/>
      <c r="LD181" s="8"/>
      <c r="LE181" s="8"/>
      <c r="LF181" s="8"/>
      <c r="LG181" s="8"/>
      <c r="LH181" s="8"/>
      <c r="LI181" s="8"/>
      <c r="LJ181" s="8"/>
      <c r="LK181" s="8"/>
      <c r="LL181" s="8"/>
      <c r="LM181" s="8"/>
      <c r="LN181" s="8"/>
      <c r="LO181" s="8"/>
      <c r="LP181" s="8"/>
      <c r="LQ181" s="8"/>
      <c r="LR181" s="8"/>
      <c r="LS181" s="8"/>
      <c r="LT181" s="8"/>
      <c r="LU181" s="8"/>
      <c r="LV181" s="8"/>
      <c r="LW181" s="8"/>
      <c r="LX181" s="8"/>
      <c r="LY181" s="8"/>
      <c r="LZ181" s="8"/>
      <c r="MA181" s="8"/>
      <c r="MB181" s="8"/>
      <c r="MC181" s="8"/>
      <c r="MD181" s="8"/>
      <c r="ME181" s="8"/>
      <c r="MF181" s="8"/>
      <c r="MG181" s="8"/>
      <c r="MH181" s="8"/>
      <c r="MI181" s="8"/>
      <c r="MJ181" s="8"/>
      <c r="MK181" s="8"/>
      <c r="ML181" s="8"/>
      <c r="MM181" s="8"/>
      <c r="MN181" s="8"/>
      <c r="MO181" s="8"/>
      <c r="MP181" s="8"/>
      <c r="MQ181" s="8"/>
      <c r="MR181" s="8"/>
      <c r="MS181" s="8"/>
      <c r="MT181" s="8"/>
      <c r="MU181" s="8"/>
      <c r="MV181" s="8"/>
      <c r="MW181" s="8"/>
      <c r="MX181" s="8"/>
      <c r="MY181" s="8"/>
      <c r="MZ181" s="8"/>
      <c r="NA181" s="8"/>
      <c r="NB181" s="8"/>
      <c r="NC181" s="8"/>
      <c r="ND181" s="8"/>
      <c r="NE181" s="8"/>
      <c r="NF181" s="8"/>
      <c r="NG181" s="8"/>
      <c r="NH181" s="8"/>
      <c r="NI181" s="8"/>
      <c r="NJ181" s="8"/>
      <c r="NK181" s="8"/>
      <c r="NL181" s="8"/>
      <c r="NM181" s="8"/>
      <c r="NN181" s="8"/>
      <c r="NO181" s="8"/>
      <c r="NP181" s="8"/>
      <c r="NQ181" s="8"/>
      <c r="NR181" s="8"/>
      <c r="NS181" s="8"/>
      <c r="NT181" s="8"/>
      <c r="NU181" s="8"/>
      <c r="NV181" s="8"/>
      <c r="NW181" s="8"/>
      <c r="NX181" s="8"/>
      <c r="NY181" s="8"/>
      <c r="NZ181" s="8"/>
      <c r="OA181" s="8"/>
      <c r="OB181" s="8"/>
      <c r="OC181" s="8"/>
      <c r="OD181" s="8"/>
      <c r="OE181" s="8"/>
      <c r="OF181" s="8"/>
      <c r="OG181" s="8"/>
      <c r="OH181" s="8"/>
      <c r="OI181" s="8"/>
      <c r="OJ181" s="8"/>
      <c r="OK181" s="8"/>
      <c r="OL181" s="8"/>
      <c r="OM181" s="8"/>
      <c r="ON181" s="8"/>
    </row>
    <row r="182" spans="1:404" s="9" customFormat="1" x14ac:dyDescent="0.15">
      <c r="A182" s="38">
        <v>635</v>
      </c>
      <c r="B182" s="11" t="s">
        <v>651</v>
      </c>
      <c r="C182" s="39">
        <v>2500</v>
      </c>
      <c r="D182" s="40">
        <v>7.67</v>
      </c>
      <c r="E182" s="123">
        <v>1</v>
      </c>
      <c r="F182" s="95">
        <f t="shared" si="14"/>
        <v>7.67</v>
      </c>
      <c r="G182" s="43" t="s">
        <v>523</v>
      </c>
      <c r="H182" s="44"/>
      <c r="I182" s="53" t="s">
        <v>304</v>
      </c>
      <c r="J182" s="46" t="s">
        <v>8</v>
      </c>
      <c r="K182" s="86">
        <v>156</v>
      </c>
      <c r="L182" s="219">
        <f t="shared" si="15"/>
        <v>1196.52</v>
      </c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  <c r="II182" s="8"/>
      <c r="IJ182" s="8"/>
      <c r="IK182" s="8"/>
      <c r="IL182" s="8"/>
      <c r="IM182" s="8"/>
      <c r="IN182" s="8"/>
      <c r="IO182" s="8"/>
      <c r="IP182" s="8"/>
      <c r="IQ182" s="8"/>
      <c r="IR182" s="8"/>
      <c r="IS182" s="8"/>
      <c r="IT182" s="8"/>
      <c r="IU182" s="8"/>
      <c r="IV182" s="8"/>
      <c r="IW182" s="8"/>
      <c r="IX182" s="8"/>
      <c r="IY182" s="8"/>
      <c r="IZ182" s="8"/>
      <c r="JA182" s="8"/>
      <c r="JB182" s="8"/>
      <c r="JC182" s="8"/>
      <c r="JD182" s="8"/>
      <c r="JE182" s="8"/>
      <c r="JF182" s="8"/>
      <c r="JG182" s="8"/>
      <c r="JH182" s="8"/>
      <c r="JI182" s="8"/>
      <c r="JJ182" s="8"/>
      <c r="JK182" s="8"/>
      <c r="JL182" s="8"/>
      <c r="JM182" s="8"/>
      <c r="JN182" s="8"/>
      <c r="JO182" s="8"/>
      <c r="JP182" s="8"/>
      <c r="JQ182" s="8"/>
      <c r="JR182" s="8"/>
      <c r="JS182" s="8"/>
      <c r="JT182" s="8"/>
      <c r="JU182" s="8"/>
      <c r="JV182" s="8"/>
      <c r="JW182" s="8"/>
      <c r="JX182" s="8"/>
      <c r="JY182" s="8"/>
      <c r="JZ182" s="8"/>
      <c r="KA182" s="8"/>
      <c r="KB182" s="8"/>
      <c r="KC182" s="8"/>
      <c r="KD182" s="8"/>
      <c r="KE182" s="8"/>
      <c r="KF182" s="8"/>
      <c r="KG182" s="8"/>
      <c r="KH182" s="8"/>
      <c r="KI182" s="8"/>
      <c r="KJ182" s="8"/>
      <c r="KK182" s="8"/>
      <c r="KL182" s="8"/>
      <c r="KM182" s="8"/>
      <c r="KN182" s="8"/>
      <c r="KO182" s="8"/>
      <c r="KP182" s="8"/>
      <c r="KQ182" s="8"/>
      <c r="KR182" s="8"/>
      <c r="KS182" s="8"/>
      <c r="KT182" s="8"/>
      <c r="KU182" s="8"/>
      <c r="KV182" s="8"/>
      <c r="KW182" s="8"/>
      <c r="KX182" s="8"/>
      <c r="KY182" s="8"/>
      <c r="KZ182" s="8"/>
      <c r="LA182" s="8"/>
      <c r="LB182" s="8"/>
      <c r="LC182" s="8"/>
      <c r="LD182" s="8"/>
      <c r="LE182" s="8"/>
      <c r="LF182" s="8"/>
      <c r="LG182" s="8"/>
      <c r="LH182" s="8"/>
      <c r="LI182" s="8"/>
      <c r="LJ182" s="8"/>
      <c r="LK182" s="8"/>
      <c r="LL182" s="8"/>
      <c r="LM182" s="8"/>
      <c r="LN182" s="8"/>
      <c r="LO182" s="8"/>
      <c r="LP182" s="8"/>
      <c r="LQ182" s="8"/>
      <c r="LR182" s="8"/>
      <c r="LS182" s="8"/>
      <c r="LT182" s="8"/>
      <c r="LU182" s="8"/>
      <c r="LV182" s="8"/>
      <c r="LW182" s="8"/>
      <c r="LX182" s="8"/>
      <c r="LY182" s="8"/>
      <c r="LZ182" s="8"/>
      <c r="MA182" s="8"/>
      <c r="MB182" s="8"/>
      <c r="MC182" s="8"/>
      <c r="MD182" s="8"/>
      <c r="ME182" s="8"/>
      <c r="MF182" s="8"/>
      <c r="MG182" s="8"/>
      <c r="MH182" s="8"/>
      <c r="MI182" s="8"/>
      <c r="MJ182" s="8"/>
      <c r="MK182" s="8"/>
      <c r="ML182" s="8"/>
      <c r="MM182" s="8"/>
      <c r="MN182" s="8"/>
      <c r="MO182" s="8"/>
      <c r="MP182" s="8"/>
      <c r="MQ182" s="8"/>
      <c r="MR182" s="8"/>
      <c r="MS182" s="8"/>
      <c r="MT182" s="8"/>
      <c r="MU182" s="8"/>
      <c r="MV182" s="8"/>
      <c r="MW182" s="8"/>
      <c r="MX182" s="8"/>
      <c r="MY182" s="8"/>
      <c r="MZ182" s="8"/>
      <c r="NA182" s="8"/>
      <c r="NB182" s="8"/>
      <c r="NC182" s="8"/>
      <c r="ND182" s="8"/>
      <c r="NE182" s="8"/>
      <c r="NF182" s="8"/>
      <c r="NG182" s="8"/>
      <c r="NH182" s="8"/>
      <c r="NI182" s="8"/>
      <c r="NJ182" s="8"/>
      <c r="NK182" s="8"/>
      <c r="NL182" s="8"/>
      <c r="NM182" s="8"/>
      <c r="NN182" s="8"/>
      <c r="NO182" s="8"/>
      <c r="NP182" s="8"/>
      <c r="NQ182" s="8"/>
      <c r="NR182" s="8"/>
      <c r="NS182" s="8"/>
      <c r="NT182" s="8"/>
      <c r="NU182" s="8"/>
      <c r="NV182" s="8"/>
      <c r="NW182" s="8"/>
      <c r="NX182" s="8"/>
      <c r="NY182" s="8"/>
      <c r="NZ182" s="8"/>
      <c r="OA182" s="8"/>
      <c r="OB182" s="8"/>
      <c r="OC182" s="8"/>
      <c r="OD182" s="8"/>
      <c r="OE182" s="8"/>
      <c r="OF182" s="8"/>
      <c r="OG182" s="8"/>
      <c r="OH182" s="8"/>
      <c r="OI182" s="8"/>
      <c r="OJ182" s="8"/>
      <c r="OK182" s="8"/>
      <c r="OL182" s="8"/>
      <c r="OM182" s="8"/>
      <c r="ON182" s="8"/>
    </row>
    <row r="183" spans="1:404" s="9" customFormat="1" x14ac:dyDescent="0.15">
      <c r="A183" s="38">
        <v>636</v>
      </c>
      <c r="B183" s="11" t="s">
        <v>652</v>
      </c>
      <c r="C183" s="39">
        <v>2500</v>
      </c>
      <c r="D183" s="40">
        <v>9.41</v>
      </c>
      <c r="E183" s="123">
        <v>1</v>
      </c>
      <c r="F183" s="95">
        <f t="shared" si="14"/>
        <v>9.41</v>
      </c>
      <c r="G183" s="43" t="s">
        <v>523</v>
      </c>
      <c r="H183" s="44"/>
      <c r="I183" s="53" t="s">
        <v>304</v>
      </c>
      <c r="J183" s="46" t="s">
        <v>8</v>
      </c>
      <c r="K183" s="86">
        <v>156</v>
      </c>
      <c r="L183" s="219">
        <f t="shared" si="15"/>
        <v>1467.96</v>
      </c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/>
      <c r="IP183" s="8"/>
      <c r="IQ183" s="8"/>
      <c r="IR183" s="8"/>
      <c r="IS183" s="8"/>
      <c r="IT183" s="8"/>
      <c r="IU183" s="8"/>
      <c r="IV183" s="8"/>
      <c r="IW183" s="8"/>
      <c r="IX183" s="8"/>
      <c r="IY183" s="8"/>
      <c r="IZ183" s="8"/>
      <c r="JA183" s="8"/>
      <c r="JB183" s="8"/>
      <c r="JC183" s="8"/>
      <c r="JD183" s="8"/>
      <c r="JE183" s="8"/>
      <c r="JF183" s="8"/>
      <c r="JG183" s="8"/>
      <c r="JH183" s="8"/>
      <c r="JI183" s="8"/>
      <c r="JJ183" s="8"/>
      <c r="JK183" s="8"/>
      <c r="JL183" s="8"/>
      <c r="JM183" s="8"/>
      <c r="JN183" s="8"/>
      <c r="JO183" s="8"/>
      <c r="JP183" s="8"/>
      <c r="JQ183" s="8"/>
      <c r="JR183" s="8"/>
      <c r="JS183" s="8"/>
      <c r="JT183" s="8"/>
      <c r="JU183" s="8"/>
      <c r="JV183" s="8"/>
      <c r="JW183" s="8"/>
      <c r="JX183" s="8"/>
      <c r="JY183" s="8"/>
      <c r="JZ183" s="8"/>
      <c r="KA183" s="8"/>
      <c r="KB183" s="8"/>
      <c r="KC183" s="8"/>
      <c r="KD183" s="8"/>
      <c r="KE183" s="8"/>
      <c r="KF183" s="8"/>
      <c r="KG183" s="8"/>
      <c r="KH183" s="8"/>
      <c r="KI183" s="8"/>
      <c r="KJ183" s="8"/>
      <c r="KK183" s="8"/>
      <c r="KL183" s="8"/>
      <c r="KM183" s="8"/>
      <c r="KN183" s="8"/>
      <c r="KO183" s="8"/>
      <c r="KP183" s="8"/>
      <c r="KQ183" s="8"/>
      <c r="KR183" s="8"/>
      <c r="KS183" s="8"/>
      <c r="KT183" s="8"/>
      <c r="KU183" s="8"/>
      <c r="KV183" s="8"/>
      <c r="KW183" s="8"/>
      <c r="KX183" s="8"/>
      <c r="KY183" s="8"/>
      <c r="KZ183" s="8"/>
      <c r="LA183" s="8"/>
      <c r="LB183" s="8"/>
      <c r="LC183" s="8"/>
      <c r="LD183" s="8"/>
      <c r="LE183" s="8"/>
      <c r="LF183" s="8"/>
      <c r="LG183" s="8"/>
      <c r="LH183" s="8"/>
      <c r="LI183" s="8"/>
      <c r="LJ183" s="8"/>
      <c r="LK183" s="8"/>
      <c r="LL183" s="8"/>
      <c r="LM183" s="8"/>
      <c r="LN183" s="8"/>
      <c r="LO183" s="8"/>
      <c r="LP183" s="8"/>
      <c r="LQ183" s="8"/>
      <c r="LR183" s="8"/>
      <c r="LS183" s="8"/>
      <c r="LT183" s="8"/>
      <c r="LU183" s="8"/>
      <c r="LV183" s="8"/>
      <c r="LW183" s="8"/>
      <c r="LX183" s="8"/>
      <c r="LY183" s="8"/>
      <c r="LZ183" s="8"/>
      <c r="MA183" s="8"/>
      <c r="MB183" s="8"/>
      <c r="MC183" s="8"/>
      <c r="MD183" s="8"/>
      <c r="ME183" s="8"/>
      <c r="MF183" s="8"/>
      <c r="MG183" s="8"/>
      <c r="MH183" s="8"/>
      <c r="MI183" s="8"/>
      <c r="MJ183" s="8"/>
      <c r="MK183" s="8"/>
      <c r="ML183" s="8"/>
      <c r="MM183" s="8"/>
      <c r="MN183" s="8"/>
      <c r="MO183" s="8"/>
      <c r="MP183" s="8"/>
      <c r="MQ183" s="8"/>
      <c r="MR183" s="8"/>
      <c r="MS183" s="8"/>
      <c r="MT183" s="8"/>
      <c r="MU183" s="8"/>
      <c r="MV183" s="8"/>
      <c r="MW183" s="8"/>
      <c r="MX183" s="8"/>
      <c r="MY183" s="8"/>
      <c r="MZ183" s="8"/>
      <c r="NA183" s="8"/>
      <c r="NB183" s="8"/>
      <c r="NC183" s="8"/>
      <c r="ND183" s="8"/>
      <c r="NE183" s="8"/>
      <c r="NF183" s="8"/>
      <c r="NG183" s="8"/>
      <c r="NH183" s="8"/>
      <c r="NI183" s="8"/>
      <c r="NJ183" s="8"/>
      <c r="NK183" s="8"/>
      <c r="NL183" s="8"/>
      <c r="NM183" s="8"/>
      <c r="NN183" s="8"/>
      <c r="NO183" s="8"/>
      <c r="NP183" s="8"/>
      <c r="NQ183" s="8"/>
      <c r="NR183" s="8"/>
      <c r="NS183" s="8"/>
      <c r="NT183" s="8"/>
      <c r="NU183" s="8"/>
      <c r="NV183" s="8"/>
      <c r="NW183" s="8"/>
      <c r="NX183" s="8"/>
      <c r="NY183" s="8"/>
      <c r="NZ183" s="8"/>
      <c r="OA183" s="8"/>
      <c r="OB183" s="8"/>
      <c r="OC183" s="8"/>
      <c r="OD183" s="8"/>
      <c r="OE183" s="8"/>
      <c r="OF183" s="8"/>
      <c r="OG183" s="8"/>
      <c r="OH183" s="8"/>
      <c r="OI183" s="8"/>
      <c r="OJ183" s="8"/>
      <c r="OK183" s="8"/>
      <c r="OL183" s="8"/>
      <c r="OM183" s="8"/>
      <c r="ON183" s="8"/>
    </row>
    <row r="184" spans="1:404" s="9" customFormat="1" x14ac:dyDescent="0.15">
      <c r="A184" s="38">
        <v>637</v>
      </c>
      <c r="B184" s="11" t="s">
        <v>653</v>
      </c>
      <c r="C184" s="39">
        <v>2500</v>
      </c>
      <c r="D184" s="40">
        <v>9.41</v>
      </c>
      <c r="E184" s="123">
        <v>1</v>
      </c>
      <c r="F184" s="95">
        <f t="shared" si="14"/>
        <v>9.41</v>
      </c>
      <c r="G184" s="43" t="s">
        <v>523</v>
      </c>
      <c r="H184" s="44"/>
      <c r="I184" s="53" t="s">
        <v>304</v>
      </c>
      <c r="J184" s="46" t="s">
        <v>8</v>
      </c>
      <c r="K184" s="86">
        <v>156</v>
      </c>
      <c r="L184" s="219">
        <f t="shared" si="15"/>
        <v>1467.96</v>
      </c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  <c r="IP184" s="8"/>
      <c r="IQ184" s="8"/>
      <c r="IR184" s="8"/>
      <c r="IS184" s="8"/>
      <c r="IT184" s="8"/>
      <c r="IU184" s="8"/>
      <c r="IV184" s="8"/>
      <c r="IW184" s="8"/>
      <c r="IX184" s="8"/>
      <c r="IY184" s="8"/>
      <c r="IZ184" s="8"/>
      <c r="JA184" s="8"/>
      <c r="JB184" s="8"/>
      <c r="JC184" s="8"/>
      <c r="JD184" s="8"/>
      <c r="JE184" s="8"/>
      <c r="JF184" s="8"/>
      <c r="JG184" s="8"/>
      <c r="JH184" s="8"/>
      <c r="JI184" s="8"/>
      <c r="JJ184" s="8"/>
      <c r="JK184" s="8"/>
      <c r="JL184" s="8"/>
      <c r="JM184" s="8"/>
      <c r="JN184" s="8"/>
      <c r="JO184" s="8"/>
      <c r="JP184" s="8"/>
      <c r="JQ184" s="8"/>
      <c r="JR184" s="8"/>
      <c r="JS184" s="8"/>
      <c r="JT184" s="8"/>
      <c r="JU184" s="8"/>
      <c r="JV184" s="8"/>
      <c r="JW184" s="8"/>
      <c r="JX184" s="8"/>
      <c r="JY184" s="8"/>
      <c r="JZ184" s="8"/>
      <c r="KA184" s="8"/>
      <c r="KB184" s="8"/>
      <c r="KC184" s="8"/>
      <c r="KD184" s="8"/>
      <c r="KE184" s="8"/>
      <c r="KF184" s="8"/>
      <c r="KG184" s="8"/>
      <c r="KH184" s="8"/>
      <c r="KI184" s="8"/>
      <c r="KJ184" s="8"/>
      <c r="KK184" s="8"/>
      <c r="KL184" s="8"/>
      <c r="KM184" s="8"/>
      <c r="KN184" s="8"/>
      <c r="KO184" s="8"/>
      <c r="KP184" s="8"/>
      <c r="KQ184" s="8"/>
      <c r="KR184" s="8"/>
      <c r="KS184" s="8"/>
      <c r="KT184" s="8"/>
      <c r="KU184" s="8"/>
      <c r="KV184" s="8"/>
      <c r="KW184" s="8"/>
      <c r="KX184" s="8"/>
      <c r="KY184" s="8"/>
      <c r="KZ184" s="8"/>
      <c r="LA184" s="8"/>
      <c r="LB184" s="8"/>
      <c r="LC184" s="8"/>
      <c r="LD184" s="8"/>
      <c r="LE184" s="8"/>
      <c r="LF184" s="8"/>
      <c r="LG184" s="8"/>
      <c r="LH184" s="8"/>
      <c r="LI184" s="8"/>
      <c r="LJ184" s="8"/>
      <c r="LK184" s="8"/>
      <c r="LL184" s="8"/>
      <c r="LM184" s="8"/>
      <c r="LN184" s="8"/>
      <c r="LO184" s="8"/>
      <c r="LP184" s="8"/>
      <c r="LQ184" s="8"/>
      <c r="LR184" s="8"/>
      <c r="LS184" s="8"/>
      <c r="LT184" s="8"/>
      <c r="LU184" s="8"/>
      <c r="LV184" s="8"/>
      <c r="LW184" s="8"/>
      <c r="LX184" s="8"/>
      <c r="LY184" s="8"/>
      <c r="LZ184" s="8"/>
      <c r="MA184" s="8"/>
      <c r="MB184" s="8"/>
      <c r="MC184" s="8"/>
      <c r="MD184" s="8"/>
      <c r="ME184" s="8"/>
      <c r="MF184" s="8"/>
      <c r="MG184" s="8"/>
      <c r="MH184" s="8"/>
      <c r="MI184" s="8"/>
      <c r="MJ184" s="8"/>
      <c r="MK184" s="8"/>
      <c r="ML184" s="8"/>
      <c r="MM184" s="8"/>
      <c r="MN184" s="8"/>
      <c r="MO184" s="8"/>
      <c r="MP184" s="8"/>
      <c r="MQ184" s="8"/>
      <c r="MR184" s="8"/>
      <c r="MS184" s="8"/>
      <c r="MT184" s="8"/>
      <c r="MU184" s="8"/>
      <c r="MV184" s="8"/>
      <c r="MW184" s="8"/>
      <c r="MX184" s="8"/>
      <c r="MY184" s="8"/>
      <c r="MZ184" s="8"/>
      <c r="NA184" s="8"/>
      <c r="NB184" s="8"/>
      <c r="NC184" s="8"/>
      <c r="ND184" s="8"/>
      <c r="NE184" s="8"/>
      <c r="NF184" s="8"/>
      <c r="NG184" s="8"/>
      <c r="NH184" s="8"/>
      <c r="NI184" s="8"/>
      <c r="NJ184" s="8"/>
      <c r="NK184" s="8"/>
      <c r="NL184" s="8"/>
      <c r="NM184" s="8"/>
      <c r="NN184" s="8"/>
      <c r="NO184" s="8"/>
      <c r="NP184" s="8"/>
      <c r="NQ184" s="8"/>
      <c r="NR184" s="8"/>
      <c r="NS184" s="8"/>
      <c r="NT184" s="8"/>
      <c r="NU184" s="8"/>
      <c r="NV184" s="8"/>
      <c r="NW184" s="8"/>
      <c r="NX184" s="8"/>
      <c r="NY184" s="8"/>
      <c r="NZ184" s="8"/>
      <c r="OA184" s="8"/>
      <c r="OB184" s="8"/>
      <c r="OC184" s="8"/>
      <c r="OD184" s="8"/>
      <c r="OE184" s="8"/>
      <c r="OF184" s="8"/>
      <c r="OG184" s="8"/>
      <c r="OH184" s="8"/>
      <c r="OI184" s="8"/>
      <c r="OJ184" s="8"/>
      <c r="OK184" s="8"/>
      <c r="OL184" s="8"/>
      <c r="OM184" s="8"/>
      <c r="ON184" s="8"/>
    </row>
    <row r="185" spans="1:404" s="9" customFormat="1" x14ac:dyDescent="0.15">
      <c r="A185" s="38">
        <v>638</v>
      </c>
      <c r="B185" s="11" t="s">
        <v>654</v>
      </c>
      <c r="C185" s="39">
        <v>2500</v>
      </c>
      <c r="D185" s="40">
        <v>9.41</v>
      </c>
      <c r="E185" s="123">
        <v>1</v>
      </c>
      <c r="F185" s="95">
        <f t="shared" si="14"/>
        <v>9.41</v>
      </c>
      <c r="G185" s="43" t="s">
        <v>523</v>
      </c>
      <c r="H185" s="44"/>
      <c r="I185" s="53" t="s">
        <v>304</v>
      </c>
      <c r="J185" s="46" t="s">
        <v>8</v>
      </c>
      <c r="K185" s="86">
        <v>156</v>
      </c>
      <c r="L185" s="219">
        <f t="shared" si="15"/>
        <v>1467.96</v>
      </c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  <c r="IF185" s="8"/>
      <c r="IG185" s="8"/>
      <c r="IH185" s="8"/>
      <c r="II185" s="8"/>
      <c r="IJ185" s="8"/>
      <c r="IK185" s="8"/>
      <c r="IL185" s="8"/>
      <c r="IM185" s="8"/>
      <c r="IN185" s="8"/>
      <c r="IO185" s="8"/>
      <c r="IP185" s="8"/>
      <c r="IQ185" s="8"/>
      <c r="IR185" s="8"/>
      <c r="IS185" s="8"/>
      <c r="IT185" s="8"/>
      <c r="IU185" s="8"/>
      <c r="IV185" s="8"/>
      <c r="IW185" s="8"/>
      <c r="IX185" s="8"/>
      <c r="IY185" s="8"/>
      <c r="IZ185" s="8"/>
      <c r="JA185" s="8"/>
      <c r="JB185" s="8"/>
      <c r="JC185" s="8"/>
      <c r="JD185" s="8"/>
      <c r="JE185" s="8"/>
      <c r="JF185" s="8"/>
      <c r="JG185" s="8"/>
      <c r="JH185" s="8"/>
      <c r="JI185" s="8"/>
      <c r="JJ185" s="8"/>
      <c r="JK185" s="8"/>
      <c r="JL185" s="8"/>
      <c r="JM185" s="8"/>
      <c r="JN185" s="8"/>
      <c r="JO185" s="8"/>
      <c r="JP185" s="8"/>
      <c r="JQ185" s="8"/>
      <c r="JR185" s="8"/>
      <c r="JS185" s="8"/>
      <c r="JT185" s="8"/>
      <c r="JU185" s="8"/>
      <c r="JV185" s="8"/>
      <c r="JW185" s="8"/>
      <c r="JX185" s="8"/>
      <c r="JY185" s="8"/>
      <c r="JZ185" s="8"/>
      <c r="KA185" s="8"/>
      <c r="KB185" s="8"/>
      <c r="KC185" s="8"/>
      <c r="KD185" s="8"/>
      <c r="KE185" s="8"/>
      <c r="KF185" s="8"/>
      <c r="KG185" s="8"/>
      <c r="KH185" s="8"/>
      <c r="KI185" s="8"/>
      <c r="KJ185" s="8"/>
      <c r="KK185" s="8"/>
      <c r="KL185" s="8"/>
      <c r="KM185" s="8"/>
      <c r="KN185" s="8"/>
      <c r="KO185" s="8"/>
      <c r="KP185" s="8"/>
      <c r="KQ185" s="8"/>
      <c r="KR185" s="8"/>
      <c r="KS185" s="8"/>
      <c r="KT185" s="8"/>
      <c r="KU185" s="8"/>
      <c r="KV185" s="8"/>
      <c r="KW185" s="8"/>
      <c r="KX185" s="8"/>
      <c r="KY185" s="8"/>
      <c r="KZ185" s="8"/>
      <c r="LA185" s="8"/>
      <c r="LB185" s="8"/>
      <c r="LC185" s="8"/>
      <c r="LD185" s="8"/>
      <c r="LE185" s="8"/>
      <c r="LF185" s="8"/>
      <c r="LG185" s="8"/>
      <c r="LH185" s="8"/>
      <c r="LI185" s="8"/>
      <c r="LJ185" s="8"/>
      <c r="LK185" s="8"/>
      <c r="LL185" s="8"/>
      <c r="LM185" s="8"/>
      <c r="LN185" s="8"/>
      <c r="LO185" s="8"/>
      <c r="LP185" s="8"/>
      <c r="LQ185" s="8"/>
      <c r="LR185" s="8"/>
      <c r="LS185" s="8"/>
      <c r="LT185" s="8"/>
      <c r="LU185" s="8"/>
      <c r="LV185" s="8"/>
      <c r="LW185" s="8"/>
      <c r="LX185" s="8"/>
      <c r="LY185" s="8"/>
      <c r="LZ185" s="8"/>
      <c r="MA185" s="8"/>
      <c r="MB185" s="8"/>
      <c r="MC185" s="8"/>
      <c r="MD185" s="8"/>
      <c r="ME185" s="8"/>
      <c r="MF185" s="8"/>
      <c r="MG185" s="8"/>
      <c r="MH185" s="8"/>
      <c r="MI185" s="8"/>
      <c r="MJ185" s="8"/>
      <c r="MK185" s="8"/>
      <c r="ML185" s="8"/>
      <c r="MM185" s="8"/>
      <c r="MN185" s="8"/>
      <c r="MO185" s="8"/>
      <c r="MP185" s="8"/>
      <c r="MQ185" s="8"/>
      <c r="MR185" s="8"/>
      <c r="MS185" s="8"/>
      <c r="MT185" s="8"/>
      <c r="MU185" s="8"/>
      <c r="MV185" s="8"/>
      <c r="MW185" s="8"/>
      <c r="MX185" s="8"/>
      <c r="MY185" s="8"/>
      <c r="MZ185" s="8"/>
      <c r="NA185" s="8"/>
      <c r="NB185" s="8"/>
      <c r="NC185" s="8"/>
      <c r="ND185" s="8"/>
      <c r="NE185" s="8"/>
      <c r="NF185" s="8"/>
      <c r="NG185" s="8"/>
      <c r="NH185" s="8"/>
      <c r="NI185" s="8"/>
      <c r="NJ185" s="8"/>
      <c r="NK185" s="8"/>
      <c r="NL185" s="8"/>
      <c r="NM185" s="8"/>
      <c r="NN185" s="8"/>
      <c r="NO185" s="8"/>
      <c r="NP185" s="8"/>
      <c r="NQ185" s="8"/>
      <c r="NR185" s="8"/>
      <c r="NS185" s="8"/>
      <c r="NT185" s="8"/>
      <c r="NU185" s="8"/>
      <c r="NV185" s="8"/>
      <c r="NW185" s="8"/>
      <c r="NX185" s="8"/>
      <c r="NY185" s="8"/>
      <c r="NZ185" s="8"/>
      <c r="OA185" s="8"/>
      <c r="OB185" s="8"/>
      <c r="OC185" s="8"/>
      <c r="OD185" s="8"/>
      <c r="OE185" s="8"/>
      <c r="OF185" s="8"/>
      <c r="OG185" s="8"/>
      <c r="OH185" s="8"/>
      <c r="OI185" s="8"/>
      <c r="OJ185" s="8"/>
      <c r="OK185" s="8"/>
      <c r="OL185" s="8"/>
      <c r="OM185" s="8"/>
      <c r="ON185" s="8"/>
    </row>
    <row r="186" spans="1:404" s="9" customFormat="1" x14ac:dyDescent="0.15">
      <c r="A186" s="38">
        <v>639</v>
      </c>
      <c r="B186" s="11" t="s">
        <v>634</v>
      </c>
      <c r="C186" s="39">
        <v>2500</v>
      </c>
      <c r="D186" s="40">
        <v>48.52</v>
      </c>
      <c r="E186" s="123">
        <v>1</v>
      </c>
      <c r="F186" s="95">
        <f t="shared" si="14"/>
        <v>48.52</v>
      </c>
      <c r="G186" s="43" t="s">
        <v>523</v>
      </c>
      <c r="H186" s="44"/>
      <c r="I186" s="53" t="s">
        <v>304</v>
      </c>
      <c r="J186" s="46" t="s">
        <v>8</v>
      </c>
      <c r="K186" s="86">
        <v>156</v>
      </c>
      <c r="L186" s="219">
        <f t="shared" si="15"/>
        <v>7569.1200000000008</v>
      </c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  <c r="IP186" s="8"/>
      <c r="IQ186" s="8"/>
      <c r="IR186" s="8"/>
      <c r="IS186" s="8"/>
      <c r="IT186" s="8"/>
      <c r="IU186" s="8"/>
      <c r="IV186" s="8"/>
      <c r="IW186" s="8"/>
      <c r="IX186" s="8"/>
      <c r="IY186" s="8"/>
      <c r="IZ186" s="8"/>
      <c r="JA186" s="8"/>
      <c r="JB186" s="8"/>
      <c r="JC186" s="8"/>
      <c r="JD186" s="8"/>
      <c r="JE186" s="8"/>
      <c r="JF186" s="8"/>
      <c r="JG186" s="8"/>
      <c r="JH186" s="8"/>
      <c r="JI186" s="8"/>
      <c r="JJ186" s="8"/>
      <c r="JK186" s="8"/>
      <c r="JL186" s="8"/>
      <c r="JM186" s="8"/>
      <c r="JN186" s="8"/>
      <c r="JO186" s="8"/>
      <c r="JP186" s="8"/>
      <c r="JQ186" s="8"/>
      <c r="JR186" s="8"/>
      <c r="JS186" s="8"/>
      <c r="JT186" s="8"/>
      <c r="JU186" s="8"/>
      <c r="JV186" s="8"/>
      <c r="JW186" s="8"/>
      <c r="JX186" s="8"/>
      <c r="JY186" s="8"/>
      <c r="JZ186" s="8"/>
      <c r="KA186" s="8"/>
      <c r="KB186" s="8"/>
      <c r="KC186" s="8"/>
      <c r="KD186" s="8"/>
      <c r="KE186" s="8"/>
      <c r="KF186" s="8"/>
      <c r="KG186" s="8"/>
      <c r="KH186" s="8"/>
      <c r="KI186" s="8"/>
      <c r="KJ186" s="8"/>
      <c r="KK186" s="8"/>
      <c r="KL186" s="8"/>
      <c r="KM186" s="8"/>
      <c r="KN186" s="8"/>
      <c r="KO186" s="8"/>
      <c r="KP186" s="8"/>
      <c r="KQ186" s="8"/>
      <c r="KR186" s="8"/>
      <c r="KS186" s="8"/>
      <c r="KT186" s="8"/>
      <c r="KU186" s="8"/>
      <c r="KV186" s="8"/>
      <c r="KW186" s="8"/>
      <c r="KX186" s="8"/>
      <c r="KY186" s="8"/>
      <c r="KZ186" s="8"/>
      <c r="LA186" s="8"/>
      <c r="LB186" s="8"/>
      <c r="LC186" s="8"/>
      <c r="LD186" s="8"/>
      <c r="LE186" s="8"/>
      <c r="LF186" s="8"/>
      <c r="LG186" s="8"/>
      <c r="LH186" s="8"/>
      <c r="LI186" s="8"/>
      <c r="LJ186" s="8"/>
      <c r="LK186" s="8"/>
      <c r="LL186" s="8"/>
      <c r="LM186" s="8"/>
      <c r="LN186" s="8"/>
      <c r="LO186" s="8"/>
      <c r="LP186" s="8"/>
      <c r="LQ186" s="8"/>
      <c r="LR186" s="8"/>
      <c r="LS186" s="8"/>
      <c r="LT186" s="8"/>
      <c r="LU186" s="8"/>
      <c r="LV186" s="8"/>
      <c r="LW186" s="8"/>
      <c r="LX186" s="8"/>
      <c r="LY186" s="8"/>
      <c r="LZ186" s="8"/>
      <c r="MA186" s="8"/>
      <c r="MB186" s="8"/>
      <c r="MC186" s="8"/>
      <c r="MD186" s="8"/>
      <c r="ME186" s="8"/>
      <c r="MF186" s="8"/>
      <c r="MG186" s="8"/>
      <c r="MH186" s="8"/>
      <c r="MI186" s="8"/>
      <c r="MJ186" s="8"/>
      <c r="MK186" s="8"/>
      <c r="ML186" s="8"/>
      <c r="MM186" s="8"/>
      <c r="MN186" s="8"/>
      <c r="MO186" s="8"/>
      <c r="MP186" s="8"/>
      <c r="MQ186" s="8"/>
      <c r="MR186" s="8"/>
      <c r="MS186" s="8"/>
      <c r="MT186" s="8"/>
      <c r="MU186" s="8"/>
      <c r="MV186" s="8"/>
      <c r="MW186" s="8"/>
      <c r="MX186" s="8"/>
      <c r="MY186" s="8"/>
      <c r="MZ186" s="8"/>
      <c r="NA186" s="8"/>
      <c r="NB186" s="8"/>
      <c r="NC186" s="8"/>
      <c r="ND186" s="8"/>
      <c r="NE186" s="8"/>
      <c r="NF186" s="8"/>
      <c r="NG186" s="8"/>
      <c r="NH186" s="8"/>
      <c r="NI186" s="8"/>
      <c r="NJ186" s="8"/>
      <c r="NK186" s="8"/>
      <c r="NL186" s="8"/>
      <c r="NM186" s="8"/>
      <c r="NN186" s="8"/>
      <c r="NO186" s="8"/>
      <c r="NP186" s="8"/>
      <c r="NQ186" s="8"/>
      <c r="NR186" s="8"/>
      <c r="NS186" s="8"/>
      <c r="NT186" s="8"/>
      <c r="NU186" s="8"/>
      <c r="NV186" s="8"/>
      <c r="NW186" s="8"/>
      <c r="NX186" s="8"/>
      <c r="NY186" s="8"/>
      <c r="NZ186" s="8"/>
      <c r="OA186" s="8"/>
      <c r="OB186" s="8"/>
      <c r="OC186" s="8"/>
      <c r="OD186" s="8"/>
      <c r="OE186" s="8"/>
      <c r="OF186" s="8"/>
      <c r="OG186" s="8"/>
      <c r="OH186" s="8"/>
      <c r="OI186" s="8"/>
      <c r="OJ186" s="8"/>
      <c r="OK186" s="8"/>
      <c r="OL186" s="8"/>
      <c r="OM186" s="8"/>
      <c r="ON186" s="8"/>
    </row>
    <row r="187" spans="1:404" s="9" customFormat="1" x14ac:dyDescent="0.15">
      <c r="A187" s="38">
        <v>640</v>
      </c>
      <c r="B187" s="11" t="s">
        <v>655</v>
      </c>
      <c r="C187" s="39"/>
      <c r="D187" s="40">
        <v>28.97</v>
      </c>
      <c r="E187" s="123">
        <v>1</v>
      </c>
      <c r="F187" s="95">
        <f t="shared" si="14"/>
        <v>28.97</v>
      </c>
      <c r="G187" s="43" t="s">
        <v>523</v>
      </c>
      <c r="H187" s="44"/>
      <c r="I187" s="53" t="s">
        <v>1091</v>
      </c>
      <c r="J187" s="46" t="s">
        <v>11</v>
      </c>
      <c r="K187" s="86">
        <v>314</v>
      </c>
      <c r="L187" s="219">
        <f t="shared" si="15"/>
        <v>9096.58</v>
      </c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  <c r="IL187" s="8"/>
      <c r="IM187" s="8"/>
      <c r="IN187" s="8"/>
      <c r="IO187" s="8"/>
      <c r="IP187" s="8"/>
      <c r="IQ187" s="8"/>
      <c r="IR187" s="8"/>
      <c r="IS187" s="8"/>
      <c r="IT187" s="8"/>
      <c r="IU187" s="8"/>
      <c r="IV187" s="8"/>
      <c r="IW187" s="8"/>
      <c r="IX187" s="8"/>
      <c r="IY187" s="8"/>
      <c r="IZ187" s="8"/>
      <c r="JA187" s="8"/>
      <c r="JB187" s="8"/>
      <c r="JC187" s="8"/>
      <c r="JD187" s="8"/>
      <c r="JE187" s="8"/>
      <c r="JF187" s="8"/>
      <c r="JG187" s="8"/>
      <c r="JH187" s="8"/>
      <c r="JI187" s="8"/>
      <c r="JJ187" s="8"/>
      <c r="JK187" s="8"/>
      <c r="JL187" s="8"/>
      <c r="JM187" s="8"/>
      <c r="JN187" s="8"/>
      <c r="JO187" s="8"/>
      <c r="JP187" s="8"/>
      <c r="JQ187" s="8"/>
      <c r="JR187" s="8"/>
      <c r="JS187" s="8"/>
      <c r="JT187" s="8"/>
      <c r="JU187" s="8"/>
      <c r="JV187" s="8"/>
      <c r="JW187" s="8"/>
      <c r="JX187" s="8"/>
      <c r="JY187" s="8"/>
      <c r="JZ187" s="8"/>
      <c r="KA187" s="8"/>
      <c r="KB187" s="8"/>
      <c r="KC187" s="8"/>
      <c r="KD187" s="8"/>
      <c r="KE187" s="8"/>
      <c r="KF187" s="8"/>
      <c r="KG187" s="8"/>
      <c r="KH187" s="8"/>
      <c r="KI187" s="8"/>
      <c r="KJ187" s="8"/>
      <c r="KK187" s="8"/>
      <c r="KL187" s="8"/>
      <c r="KM187" s="8"/>
      <c r="KN187" s="8"/>
      <c r="KO187" s="8"/>
      <c r="KP187" s="8"/>
      <c r="KQ187" s="8"/>
      <c r="KR187" s="8"/>
      <c r="KS187" s="8"/>
      <c r="KT187" s="8"/>
      <c r="KU187" s="8"/>
      <c r="KV187" s="8"/>
      <c r="KW187" s="8"/>
      <c r="KX187" s="8"/>
      <c r="KY187" s="8"/>
      <c r="KZ187" s="8"/>
      <c r="LA187" s="8"/>
      <c r="LB187" s="8"/>
      <c r="LC187" s="8"/>
      <c r="LD187" s="8"/>
      <c r="LE187" s="8"/>
      <c r="LF187" s="8"/>
      <c r="LG187" s="8"/>
      <c r="LH187" s="8"/>
      <c r="LI187" s="8"/>
      <c r="LJ187" s="8"/>
      <c r="LK187" s="8"/>
      <c r="LL187" s="8"/>
      <c r="LM187" s="8"/>
      <c r="LN187" s="8"/>
      <c r="LO187" s="8"/>
      <c r="LP187" s="8"/>
      <c r="LQ187" s="8"/>
      <c r="LR187" s="8"/>
      <c r="LS187" s="8"/>
      <c r="LT187" s="8"/>
      <c r="LU187" s="8"/>
      <c r="LV187" s="8"/>
      <c r="LW187" s="8"/>
      <c r="LX187" s="8"/>
      <c r="LY187" s="8"/>
      <c r="LZ187" s="8"/>
      <c r="MA187" s="8"/>
      <c r="MB187" s="8"/>
      <c r="MC187" s="8"/>
      <c r="MD187" s="8"/>
      <c r="ME187" s="8"/>
      <c r="MF187" s="8"/>
      <c r="MG187" s="8"/>
      <c r="MH187" s="8"/>
      <c r="MI187" s="8"/>
      <c r="MJ187" s="8"/>
      <c r="MK187" s="8"/>
      <c r="ML187" s="8"/>
      <c r="MM187" s="8"/>
      <c r="MN187" s="8"/>
      <c r="MO187" s="8"/>
      <c r="MP187" s="8"/>
      <c r="MQ187" s="8"/>
      <c r="MR187" s="8"/>
      <c r="MS187" s="8"/>
      <c r="MT187" s="8"/>
      <c r="MU187" s="8"/>
      <c r="MV187" s="8"/>
      <c r="MW187" s="8"/>
      <c r="MX187" s="8"/>
      <c r="MY187" s="8"/>
      <c r="MZ187" s="8"/>
      <c r="NA187" s="8"/>
      <c r="NB187" s="8"/>
      <c r="NC187" s="8"/>
      <c r="ND187" s="8"/>
      <c r="NE187" s="8"/>
      <c r="NF187" s="8"/>
      <c r="NG187" s="8"/>
      <c r="NH187" s="8"/>
      <c r="NI187" s="8"/>
      <c r="NJ187" s="8"/>
      <c r="NK187" s="8"/>
      <c r="NL187" s="8"/>
      <c r="NM187" s="8"/>
      <c r="NN187" s="8"/>
      <c r="NO187" s="8"/>
      <c r="NP187" s="8"/>
      <c r="NQ187" s="8"/>
      <c r="NR187" s="8"/>
      <c r="NS187" s="8"/>
      <c r="NT187" s="8"/>
      <c r="NU187" s="8"/>
      <c r="NV187" s="8"/>
      <c r="NW187" s="8"/>
      <c r="NX187" s="8"/>
      <c r="NY187" s="8"/>
      <c r="NZ187" s="8"/>
      <c r="OA187" s="8"/>
      <c r="OB187" s="8"/>
      <c r="OC187" s="8"/>
      <c r="OD187" s="8"/>
      <c r="OE187" s="8"/>
      <c r="OF187" s="8"/>
      <c r="OG187" s="8"/>
      <c r="OH187" s="8"/>
      <c r="OI187" s="8"/>
      <c r="OJ187" s="8"/>
      <c r="OK187" s="8"/>
      <c r="OL187" s="8"/>
      <c r="OM187" s="8"/>
      <c r="ON187" s="8"/>
    </row>
    <row r="188" spans="1:404" s="9" customFormat="1" x14ac:dyDescent="0.15">
      <c r="A188" s="38" t="s">
        <v>656</v>
      </c>
      <c r="B188" s="11" t="s">
        <v>657</v>
      </c>
      <c r="C188" s="39"/>
      <c r="D188" s="40">
        <v>32.28</v>
      </c>
      <c r="E188" s="123">
        <v>1</v>
      </c>
      <c r="F188" s="95">
        <f t="shared" si="14"/>
        <v>32.28</v>
      </c>
      <c r="G188" s="43" t="s">
        <v>523</v>
      </c>
      <c r="H188" s="44"/>
      <c r="I188" s="53" t="s">
        <v>1091</v>
      </c>
      <c r="J188" s="46" t="s">
        <v>11</v>
      </c>
      <c r="K188" s="86">
        <v>314</v>
      </c>
      <c r="L188" s="219">
        <f t="shared" si="15"/>
        <v>10135.92</v>
      </c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  <c r="IP188" s="8"/>
      <c r="IQ188" s="8"/>
      <c r="IR188" s="8"/>
      <c r="IS188" s="8"/>
      <c r="IT188" s="8"/>
      <c r="IU188" s="8"/>
      <c r="IV188" s="8"/>
      <c r="IW188" s="8"/>
      <c r="IX188" s="8"/>
      <c r="IY188" s="8"/>
      <c r="IZ188" s="8"/>
      <c r="JA188" s="8"/>
      <c r="JB188" s="8"/>
      <c r="JC188" s="8"/>
      <c r="JD188" s="8"/>
      <c r="JE188" s="8"/>
      <c r="JF188" s="8"/>
      <c r="JG188" s="8"/>
      <c r="JH188" s="8"/>
      <c r="JI188" s="8"/>
      <c r="JJ188" s="8"/>
      <c r="JK188" s="8"/>
      <c r="JL188" s="8"/>
      <c r="JM188" s="8"/>
      <c r="JN188" s="8"/>
      <c r="JO188" s="8"/>
      <c r="JP188" s="8"/>
      <c r="JQ188" s="8"/>
      <c r="JR188" s="8"/>
      <c r="JS188" s="8"/>
      <c r="JT188" s="8"/>
      <c r="JU188" s="8"/>
      <c r="JV188" s="8"/>
      <c r="JW188" s="8"/>
      <c r="JX188" s="8"/>
      <c r="JY188" s="8"/>
      <c r="JZ188" s="8"/>
      <c r="KA188" s="8"/>
      <c r="KB188" s="8"/>
      <c r="KC188" s="8"/>
      <c r="KD188" s="8"/>
      <c r="KE188" s="8"/>
      <c r="KF188" s="8"/>
      <c r="KG188" s="8"/>
      <c r="KH188" s="8"/>
      <c r="KI188" s="8"/>
      <c r="KJ188" s="8"/>
      <c r="KK188" s="8"/>
      <c r="KL188" s="8"/>
      <c r="KM188" s="8"/>
      <c r="KN188" s="8"/>
      <c r="KO188" s="8"/>
      <c r="KP188" s="8"/>
      <c r="KQ188" s="8"/>
      <c r="KR188" s="8"/>
      <c r="KS188" s="8"/>
      <c r="KT188" s="8"/>
      <c r="KU188" s="8"/>
      <c r="KV188" s="8"/>
      <c r="KW188" s="8"/>
      <c r="KX188" s="8"/>
      <c r="KY188" s="8"/>
      <c r="KZ188" s="8"/>
      <c r="LA188" s="8"/>
      <c r="LB188" s="8"/>
      <c r="LC188" s="8"/>
      <c r="LD188" s="8"/>
      <c r="LE188" s="8"/>
      <c r="LF188" s="8"/>
      <c r="LG188" s="8"/>
      <c r="LH188" s="8"/>
      <c r="LI188" s="8"/>
      <c r="LJ188" s="8"/>
      <c r="LK188" s="8"/>
      <c r="LL188" s="8"/>
      <c r="LM188" s="8"/>
      <c r="LN188" s="8"/>
      <c r="LO188" s="8"/>
      <c r="LP188" s="8"/>
      <c r="LQ188" s="8"/>
      <c r="LR188" s="8"/>
      <c r="LS188" s="8"/>
      <c r="LT188" s="8"/>
      <c r="LU188" s="8"/>
      <c r="LV188" s="8"/>
      <c r="LW188" s="8"/>
      <c r="LX188" s="8"/>
      <c r="LY188" s="8"/>
      <c r="LZ188" s="8"/>
      <c r="MA188" s="8"/>
      <c r="MB188" s="8"/>
      <c r="MC188" s="8"/>
      <c r="MD188" s="8"/>
      <c r="ME188" s="8"/>
      <c r="MF188" s="8"/>
      <c r="MG188" s="8"/>
      <c r="MH188" s="8"/>
      <c r="MI188" s="8"/>
      <c r="MJ188" s="8"/>
      <c r="MK188" s="8"/>
      <c r="ML188" s="8"/>
      <c r="MM188" s="8"/>
      <c r="MN188" s="8"/>
      <c r="MO188" s="8"/>
      <c r="MP188" s="8"/>
      <c r="MQ188" s="8"/>
      <c r="MR188" s="8"/>
      <c r="MS188" s="8"/>
      <c r="MT188" s="8"/>
      <c r="MU188" s="8"/>
      <c r="MV188" s="8"/>
      <c r="MW188" s="8"/>
      <c r="MX188" s="8"/>
      <c r="MY188" s="8"/>
      <c r="MZ188" s="8"/>
      <c r="NA188" s="8"/>
      <c r="NB188" s="8"/>
      <c r="NC188" s="8"/>
      <c r="ND188" s="8"/>
      <c r="NE188" s="8"/>
      <c r="NF188" s="8"/>
      <c r="NG188" s="8"/>
      <c r="NH188" s="8"/>
      <c r="NI188" s="8"/>
      <c r="NJ188" s="8"/>
      <c r="NK188" s="8"/>
      <c r="NL188" s="8"/>
      <c r="NM188" s="8"/>
      <c r="NN188" s="8"/>
      <c r="NO188" s="8"/>
      <c r="NP188" s="8"/>
      <c r="NQ188" s="8"/>
      <c r="NR188" s="8"/>
      <c r="NS188" s="8"/>
      <c r="NT188" s="8"/>
      <c r="NU188" s="8"/>
      <c r="NV188" s="8"/>
      <c r="NW188" s="8"/>
      <c r="NX188" s="8"/>
      <c r="NY188" s="8"/>
      <c r="NZ188" s="8"/>
      <c r="OA188" s="8"/>
      <c r="OB188" s="8"/>
      <c r="OC188" s="8"/>
      <c r="OD188" s="8"/>
      <c r="OE188" s="8"/>
      <c r="OF188" s="8"/>
      <c r="OG188" s="8"/>
      <c r="OH188" s="8"/>
      <c r="OI188" s="8"/>
      <c r="OJ188" s="8"/>
      <c r="OK188" s="8"/>
      <c r="OL188" s="8"/>
      <c r="OM188" s="8"/>
      <c r="ON188" s="8"/>
    </row>
    <row r="189" spans="1:404" s="9" customFormat="1" x14ac:dyDescent="0.15">
      <c r="A189" s="38"/>
      <c r="B189" s="11"/>
      <c r="C189" s="39"/>
      <c r="D189" s="40"/>
      <c r="E189" s="123"/>
      <c r="F189" s="95"/>
      <c r="G189" s="43"/>
      <c r="H189" s="44"/>
      <c r="I189" s="142"/>
      <c r="J189" s="86"/>
      <c r="K189" s="86"/>
      <c r="L189" s="176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  <c r="IR189" s="8"/>
      <c r="IS189" s="8"/>
      <c r="IT189" s="8"/>
      <c r="IU189" s="8"/>
      <c r="IV189" s="8"/>
      <c r="IW189" s="8"/>
      <c r="IX189" s="8"/>
      <c r="IY189" s="8"/>
      <c r="IZ189" s="8"/>
      <c r="JA189" s="8"/>
      <c r="JB189" s="8"/>
      <c r="JC189" s="8"/>
      <c r="JD189" s="8"/>
      <c r="JE189" s="8"/>
      <c r="JF189" s="8"/>
      <c r="JG189" s="8"/>
      <c r="JH189" s="8"/>
      <c r="JI189" s="8"/>
      <c r="JJ189" s="8"/>
      <c r="JK189" s="8"/>
      <c r="JL189" s="8"/>
      <c r="JM189" s="8"/>
      <c r="JN189" s="8"/>
      <c r="JO189" s="8"/>
      <c r="JP189" s="8"/>
      <c r="JQ189" s="8"/>
      <c r="JR189" s="8"/>
      <c r="JS189" s="8"/>
      <c r="JT189" s="8"/>
      <c r="JU189" s="8"/>
      <c r="JV189" s="8"/>
      <c r="JW189" s="8"/>
      <c r="JX189" s="8"/>
      <c r="JY189" s="8"/>
      <c r="JZ189" s="8"/>
      <c r="KA189" s="8"/>
      <c r="KB189" s="8"/>
      <c r="KC189" s="8"/>
      <c r="KD189" s="8"/>
      <c r="KE189" s="8"/>
      <c r="KF189" s="8"/>
      <c r="KG189" s="8"/>
      <c r="KH189" s="8"/>
      <c r="KI189" s="8"/>
      <c r="KJ189" s="8"/>
      <c r="KK189" s="8"/>
      <c r="KL189" s="8"/>
      <c r="KM189" s="8"/>
      <c r="KN189" s="8"/>
      <c r="KO189" s="8"/>
      <c r="KP189" s="8"/>
      <c r="KQ189" s="8"/>
      <c r="KR189" s="8"/>
      <c r="KS189" s="8"/>
      <c r="KT189" s="8"/>
      <c r="KU189" s="8"/>
      <c r="KV189" s="8"/>
      <c r="KW189" s="8"/>
      <c r="KX189" s="8"/>
      <c r="KY189" s="8"/>
      <c r="KZ189" s="8"/>
      <c r="LA189" s="8"/>
      <c r="LB189" s="8"/>
      <c r="LC189" s="8"/>
      <c r="LD189" s="8"/>
      <c r="LE189" s="8"/>
      <c r="LF189" s="8"/>
      <c r="LG189" s="8"/>
      <c r="LH189" s="8"/>
      <c r="LI189" s="8"/>
      <c r="LJ189" s="8"/>
      <c r="LK189" s="8"/>
      <c r="LL189" s="8"/>
      <c r="LM189" s="8"/>
      <c r="LN189" s="8"/>
      <c r="LO189" s="8"/>
      <c r="LP189" s="8"/>
      <c r="LQ189" s="8"/>
      <c r="LR189" s="8"/>
      <c r="LS189" s="8"/>
      <c r="LT189" s="8"/>
      <c r="LU189" s="8"/>
      <c r="LV189" s="8"/>
      <c r="LW189" s="8"/>
      <c r="LX189" s="8"/>
      <c r="LY189" s="8"/>
      <c r="LZ189" s="8"/>
      <c r="MA189" s="8"/>
      <c r="MB189" s="8"/>
      <c r="MC189" s="8"/>
      <c r="MD189" s="8"/>
      <c r="ME189" s="8"/>
      <c r="MF189" s="8"/>
      <c r="MG189" s="8"/>
      <c r="MH189" s="8"/>
      <c r="MI189" s="8"/>
      <c r="MJ189" s="8"/>
      <c r="MK189" s="8"/>
      <c r="ML189" s="8"/>
      <c r="MM189" s="8"/>
      <c r="MN189" s="8"/>
      <c r="MO189" s="8"/>
      <c r="MP189" s="8"/>
      <c r="MQ189" s="8"/>
      <c r="MR189" s="8"/>
      <c r="MS189" s="8"/>
      <c r="MT189" s="8"/>
      <c r="MU189" s="8"/>
      <c r="MV189" s="8"/>
      <c r="MW189" s="8"/>
      <c r="MX189" s="8"/>
      <c r="MY189" s="8"/>
      <c r="MZ189" s="8"/>
      <c r="NA189" s="8"/>
      <c r="NB189" s="8"/>
      <c r="NC189" s="8"/>
      <c r="ND189" s="8"/>
      <c r="NE189" s="8"/>
      <c r="NF189" s="8"/>
      <c r="NG189" s="8"/>
      <c r="NH189" s="8"/>
      <c r="NI189" s="8"/>
      <c r="NJ189" s="8"/>
      <c r="NK189" s="8"/>
      <c r="NL189" s="8"/>
      <c r="NM189" s="8"/>
      <c r="NN189" s="8"/>
      <c r="NO189" s="8"/>
      <c r="NP189" s="8"/>
      <c r="NQ189" s="8"/>
      <c r="NR189" s="8"/>
      <c r="NS189" s="8"/>
      <c r="NT189" s="8"/>
      <c r="NU189" s="8"/>
      <c r="NV189" s="8"/>
      <c r="NW189" s="8"/>
      <c r="NX189" s="8"/>
      <c r="NY189" s="8"/>
      <c r="NZ189" s="8"/>
      <c r="OA189" s="8"/>
      <c r="OB189" s="8"/>
      <c r="OC189" s="8"/>
      <c r="OD189" s="8"/>
      <c r="OE189" s="8"/>
      <c r="OF189" s="8"/>
      <c r="OG189" s="8"/>
      <c r="OH189" s="8"/>
      <c r="OI189" s="8"/>
      <c r="OJ189" s="8"/>
      <c r="OK189" s="8"/>
      <c r="OL189" s="8"/>
      <c r="OM189" s="8"/>
      <c r="ON189" s="8"/>
    </row>
    <row r="190" spans="1:404" s="9" customFormat="1" ht="14.25" thickBot="1" x14ac:dyDescent="0.2">
      <c r="A190" s="74" t="s">
        <v>33</v>
      </c>
      <c r="B190" s="104"/>
      <c r="C190" s="75"/>
      <c r="D190" s="76"/>
      <c r="E190" s="104">
        <f>SUBTOTAL(109,E175:E188)</f>
        <v>14</v>
      </c>
      <c r="F190" s="826">
        <f>SUBTOTAL(109,F175:F188)</f>
        <v>213.62</v>
      </c>
      <c r="G190" s="78"/>
      <c r="H190" s="79"/>
      <c r="I190" s="236"/>
      <c r="J190" s="207"/>
      <c r="K190" s="207">
        <f>SUM(K175:K189)</f>
        <v>2396</v>
      </c>
      <c r="L190" s="223">
        <f>SUM(L175:L189)</f>
        <v>42023.58</v>
      </c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  <c r="IL190" s="8"/>
      <c r="IM190" s="8"/>
      <c r="IN190" s="8"/>
      <c r="IO190" s="8"/>
      <c r="IP190" s="8"/>
      <c r="IQ190" s="8"/>
      <c r="IR190" s="8"/>
      <c r="IS190" s="8"/>
      <c r="IT190" s="8"/>
      <c r="IU190" s="8"/>
      <c r="IV190" s="8"/>
      <c r="IW190" s="8"/>
      <c r="IX190" s="8"/>
      <c r="IY190" s="8"/>
      <c r="IZ190" s="8"/>
      <c r="JA190" s="8"/>
      <c r="JB190" s="8"/>
      <c r="JC190" s="8"/>
      <c r="JD190" s="8"/>
      <c r="JE190" s="8"/>
      <c r="JF190" s="8"/>
      <c r="JG190" s="8"/>
      <c r="JH190" s="8"/>
      <c r="JI190" s="8"/>
      <c r="JJ190" s="8"/>
      <c r="JK190" s="8"/>
      <c r="JL190" s="8"/>
      <c r="JM190" s="8"/>
      <c r="JN190" s="8"/>
      <c r="JO190" s="8"/>
      <c r="JP190" s="8"/>
      <c r="JQ190" s="8"/>
      <c r="JR190" s="8"/>
      <c r="JS190" s="8"/>
      <c r="JT190" s="8"/>
      <c r="JU190" s="8"/>
      <c r="JV190" s="8"/>
      <c r="JW190" s="8"/>
      <c r="JX190" s="8"/>
      <c r="JY190" s="8"/>
      <c r="JZ190" s="8"/>
      <c r="KA190" s="8"/>
      <c r="KB190" s="8"/>
      <c r="KC190" s="8"/>
      <c r="KD190" s="8"/>
      <c r="KE190" s="8"/>
      <c r="KF190" s="8"/>
      <c r="KG190" s="8"/>
      <c r="KH190" s="8"/>
      <c r="KI190" s="8"/>
      <c r="KJ190" s="8"/>
      <c r="KK190" s="8"/>
      <c r="KL190" s="8"/>
      <c r="KM190" s="8"/>
      <c r="KN190" s="8"/>
      <c r="KO190" s="8"/>
      <c r="KP190" s="8"/>
      <c r="KQ190" s="8"/>
      <c r="KR190" s="8"/>
      <c r="KS190" s="8"/>
      <c r="KT190" s="8"/>
      <c r="KU190" s="8"/>
      <c r="KV190" s="8"/>
      <c r="KW190" s="8"/>
      <c r="KX190" s="8"/>
      <c r="KY190" s="8"/>
      <c r="KZ190" s="8"/>
      <c r="LA190" s="8"/>
      <c r="LB190" s="8"/>
      <c r="LC190" s="8"/>
      <c r="LD190" s="8"/>
      <c r="LE190" s="8"/>
      <c r="LF190" s="8"/>
      <c r="LG190" s="8"/>
      <c r="LH190" s="8"/>
      <c r="LI190" s="8"/>
      <c r="LJ190" s="8"/>
      <c r="LK190" s="8"/>
      <c r="LL190" s="8"/>
      <c r="LM190" s="8"/>
      <c r="LN190" s="8"/>
      <c r="LO190" s="8"/>
      <c r="LP190" s="8"/>
      <c r="LQ190" s="8"/>
      <c r="LR190" s="8"/>
      <c r="LS190" s="8"/>
      <c r="LT190" s="8"/>
      <c r="LU190" s="8"/>
      <c r="LV190" s="8"/>
      <c r="LW190" s="8"/>
      <c r="LX190" s="8"/>
      <c r="LY190" s="8"/>
      <c r="LZ190" s="8"/>
      <c r="MA190" s="8"/>
      <c r="MB190" s="8"/>
      <c r="MC190" s="8"/>
      <c r="MD190" s="8"/>
      <c r="ME190" s="8"/>
      <c r="MF190" s="8"/>
      <c r="MG190" s="8"/>
      <c r="MH190" s="8"/>
      <c r="MI190" s="8"/>
      <c r="MJ190" s="8"/>
      <c r="MK190" s="8"/>
      <c r="ML190" s="8"/>
      <c r="MM190" s="8"/>
      <c r="MN190" s="8"/>
      <c r="MO190" s="8"/>
      <c r="MP190" s="8"/>
      <c r="MQ190" s="8"/>
      <c r="MR190" s="8"/>
      <c r="MS190" s="8"/>
      <c r="MT190" s="8"/>
      <c r="MU190" s="8"/>
      <c r="MV190" s="8"/>
      <c r="MW190" s="8"/>
      <c r="MX190" s="8"/>
      <c r="MY190" s="8"/>
      <c r="MZ190" s="8"/>
      <c r="NA190" s="8"/>
      <c r="NB190" s="8"/>
      <c r="NC190" s="8"/>
      <c r="ND190" s="8"/>
      <c r="NE190" s="8"/>
      <c r="NF190" s="8"/>
      <c r="NG190" s="8"/>
      <c r="NH190" s="8"/>
      <c r="NI190" s="8"/>
      <c r="NJ190" s="8"/>
      <c r="NK190" s="8"/>
      <c r="NL190" s="8"/>
      <c r="NM190" s="8"/>
      <c r="NN190" s="8"/>
      <c r="NO190" s="8"/>
      <c r="NP190" s="8"/>
      <c r="NQ190" s="8"/>
      <c r="NR190" s="8"/>
      <c r="NS190" s="8"/>
      <c r="NT190" s="8"/>
      <c r="NU190" s="8"/>
      <c r="NV190" s="8"/>
      <c r="NW190" s="8"/>
      <c r="NX190" s="8"/>
      <c r="NY190" s="8"/>
      <c r="NZ190" s="8"/>
      <c r="OA190" s="8"/>
      <c r="OB190" s="8"/>
      <c r="OC190" s="8"/>
      <c r="OD190" s="8"/>
      <c r="OE190" s="8"/>
      <c r="OF190" s="8"/>
      <c r="OG190" s="8"/>
      <c r="OH190" s="8"/>
      <c r="OI190" s="8"/>
      <c r="OJ190" s="8"/>
      <c r="OK190" s="8"/>
      <c r="OL190" s="8"/>
      <c r="OM190" s="8"/>
      <c r="ON190" s="8"/>
    </row>
    <row r="191" spans="1:404" s="9" customFormat="1" x14ac:dyDescent="0.15">
      <c r="A191" s="81" t="s">
        <v>658</v>
      </c>
      <c r="B191" s="36"/>
      <c r="C191" s="332"/>
      <c r="D191" s="144"/>
      <c r="E191" s="322"/>
      <c r="F191" s="88"/>
      <c r="G191" s="89"/>
      <c r="H191" s="323"/>
      <c r="I191" s="270"/>
      <c r="J191" s="166"/>
      <c r="K191" s="166"/>
      <c r="L191" s="171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  <c r="II191" s="8"/>
      <c r="IJ191" s="8"/>
      <c r="IK191" s="8"/>
      <c r="IL191" s="8"/>
      <c r="IM191" s="8"/>
      <c r="IN191" s="8"/>
      <c r="IO191" s="8"/>
      <c r="IP191" s="8"/>
      <c r="IQ191" s="8"/>
      <c r="IR191" s="8"/>
      <c r="IS191" s="8"/>
      <c r="IT191" s="8"/>
      <c r="IU191" s="8"/>
      <c r="IV191" s="8"/>
      <c r="IW191" s="8"/>
      <c r="IX191" s="8"/>
      <c r="IY191" s="8"/>
      <c r="IZ191" s="8"/>
      <c r="JA191" s="8"/>
      <c r="JB191" s="8"/>
      <c r="JC191" s="8"/>
      <c r="JD191" s="8"/>
      <c r="JE191" s="8"/>
      <c r="JF191" s="8"/>
      <c r="JG191" s="8"/>
      <c r="JH191" s="8"/>
      <c r="JI191" s="8"/>
      <c r="JJ191" s="8"/>
      <c r="JK191" s="8"/>
      <c r="JL191" s="8"/>
      <c r="JM191" s="8"/>
      <c r="JN191" s="8"/>
      <c r="JO191" s="8"/>
      <c r="JP191" s="8"/>
      <c r="JQ191" s="8"/>
      <c r="JR191" s="8"/>
      <c r="JS191" s="8"/>
      <c r="JT191" s="8"/>
      <c r="JU191" s="8"/>
      <c r="JV191" s="8"/>
      <c r="JW191" s="8"/>
      <c r="JX191" s="8"/>
      <c r="JY191" s="8"/>
      <c r="JZ191" s="8"/>
      <c r="KA191" s="8"/>
      <c r="KB191" s="8"/>
      <c r="KC191" s="8"/>
      <c r="KD191" s="8"/>
      <c r="KE191" s="8"/>
      <c r="KF191" s="8"/>
      <c r="KG191" s="8"/>
      <c r="KH191" s="8"/>
      <c r="KI191" s="8"/>
      <c r="KJ191" s="8"/>
      <c r="KK191" s="8"/>
      <c r="KL191" s="8"/>
      <c r="KM191" s="8"/>
      <c r="KN191" s="8"/>
      <c r="KO191" s="8"/>
      <c r="KP191" s="8"/>
      <c r="KQ191" s="8"/>
      <c r="KR191" s="8"/>
      <c r="KS191" s="8"/>
      <c r="KT191" s="8"/>
      <c r="KU191" s="8"/>
      <c r="KV191" s="8"/>
      <c r="KW191" s="8"/>
      <c r="KX191" s="8"/>
      <c r="KY191" s="8"/>
      <c r="KZ191" s="8"/>
      <c r="LA191" s="8"/>
      <c r="LB191" s="8"/>
      <c r="LC191" s="8"/>
      <c r="LD191" s="8"/>
      <c r="LE191" s="8"/>
      <c r="LF191" s="8"/>
      <c r="LG191" s="8"/>
      <c r="LH191" s="8"/>
      <c r="LI191" s="8"/>
      <c r="LJ191" s="8"/>
      <c r="LK191" s="8"/>
      <c r="LL191" s="8"/>
      <c r="LM191" s="8"/>
      <c r="LN191" s="8"/>
      <c r="LO191" s="8"/>
      <c r="LP191" s="8"/>
      <c r="LQ191" s="8"/>
      <c r="LR191" s="8"/>
      <c r="LS191" s="8"/>
      <c r="LT191" s="8"/>
      <c r="LU191" s="8"/>
      <c r="LV191" s="8"/>
      <c r="LW191" s="8"/>
      <c r="LX191" s="8"/>
      <c r="LY191" s="8"/>
      <c r="LZ191" s="8"/>
      <c r="MA191" s="8"/>
      <c r="MB191" s="8"/>
      <c r="MC191" s="8"/>
      <c r="MD191" s="8"/>
      <c r="ME191" s="8"/>
      <c r="MF191" s="8"/>
      <c r="MG191" s="8"/>
      <c r="MH191" s="8"/>
      <c r="MI191" s="8"/>
      <c r="MJ191" s="8"/>
      <c r="MK191" s="8"/>
      <c r="ML191" s="8"/>
      <c r="MM191" s="8"/>
      <c r="MN191" s="8"/>
      <c r="MO191" s="8"/>
      <c r="MP191" s="8"/>
      <c r="MQ191" s="8"/>
      <c r="MR191" s="8"/>
      <c r="MS191" s="8"/>
      <c r="MT191" s="8"/>
      <c r="MU191" s="8"/>
      <c r="MV191" s="8"/>
      <c r="MW191" s="8"/>
      <c r="MX191" s="8"/>
      <c r="MY191" s="8"/>
      <c r="MZ191" s="8"/>
      <c r="NA191" s="8"/>
      <c r="NB191" s="8"/>
      <c r="NC191" s="8"/>
      <c r="ND191" s="8"/>
      <c r="NE191" s="8"/>
      <c r="NF191" s="8"/>
      <c r="NG191" s="8"/>
      <c r="NH191" s="8"/>
      <c r="NI191" s="8"/>
      <c r="NJ191" s="8"/>
      <c r="NK191" s="8"/>
      <c r="NL191" s="8"/>
      <c r="NM191" s="8"/>
      <c r="NN191" s="8"/>
      <c r="NO191" s="8"/>
      <c r="NP191" s="8"/>
      <c r="NQ191" s="8"/>
      <c r="NR191" s="8"/>
      <c r="NS191" s="8"/>
      <c r="NT191" s="8"/>
      <c r="NU191" s="8"/>
      <c r="NV191" s="8"/>
      <c r="NW191" s="8"/>
      <c r="NX191" s="8"/>
      <c r="NY191" s="8"/>
      <c r="NZ191" s="8"/>
      <c r="OA191" s="8"/>
      <c r="OB191" s="8"/>
      <c r="OC191" s="8"/>
      <c r="OD191" s="8"/>
      <c r="OE191" s="8"/>
      <c r="OF191" s="8"/>
      <c r="OG191" s="8"/>
      <c r="OH191" s="8"/>
      <c r="OI191" s="8"/>
      <c r="OJ191" s="8"/>
      <c r="OK191" s="8"/>
      <c r="OL191" s="8"/>
      <c r="OM191" s="8"/>
      <c r="ON191" s="8"/>
    </row>
    <row r="192" spans="1:404" s="9" customFormat="1" x14ac:dyDescent="0.15">
      <c r="A192" s="38">
        <v>641</v>
      </c>
      <c r="B192" s="11" t="s">
        <v>383</v>
      </c>
      <c r="C192" s="39">
        <v>2500</v>
      </c>
      <c r="D192" s="40">
        <v>9.41</v>
      </c>
      <c r="E192" s="123">
        <v>1</v>
      </c>
      <c r="F192" s="95">
        <f t="shared" ref="F192:F207" si="16">SUM(D192*E192)</f>
        <v>9.41</v>
      </c>
      <c r="G192" s="43" t="s">
        <v>523</v>
      </c>
      <c r="H192" s="44"/>
      <c r="I192" s="53" t="s">
        <v>9</v>
      </c>
      <c r="J192" s="46" t="s">
        <v>6</v>
      </c>
      <c r="K192" s="86">
        <v>52</v>
      </c>
      <c r="L192" s="219">
        <f t="shared" ref="L192:L207" si="17">K192*F192</f>
        <v>489.32</v>
      </c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  <c r="IP192" s="8"/>
      <c r="IQ192" s="8"/>
      <c r="IR192" s="8"/>
      <c r="IS192" s="8"/>
      <c r="IT192" s="8"/>
      <c r="IU192" s="8"/>
      <c r="IV192" s="8"/>
      <c r="IW192" s="8"/>
      <c r="IX192" s="8"/>
      <c r="IY192" s="8"/>
      <c r="IZ192" s="8"/>
      <c r="JA192" s="8"/>
      <c r="JB192" s="8"/>
      <c r="JC192" s="8"/>
      <c r="JD192" s="8"/>
      <c r="JE192" s="8"/>
      <c r="JF192" s="8"/>
      <c r="JG192" s="8"/>
      <c r="JH192" s="8"/>
      <c r="JI192" s="8"/>
      <c r="JJ192" s="8"/>
      <c r="JK192" s="8"/>
      <c r="JL192" s="8"/>
      <c r="JM192" s="8"/>
      <c r="JN192" s="8"/>
      <c r="JO192" s="8"/>
      <c r="JP192" s="8"/>
      <c r="JQ192" s="8"/>
      <c r="JR192" s="8"/>
      <c r="JS192" s="8"/>
      <c r="JT192" s="8"/>
      <c r="JU192" s="8"/>
      <c r="JV192" s="8"/>
      <c r="JW192" s="8"/>
      <c r="JX192" s="8"/>
      <c r="JY192" s="8"/>
      <c r="JZ192" s="8"/>
      <c r="KA192" s="8"/>
      <c r="KB192" s="8"/>
      <c r="KC192" s="8"/>
      <c r="KD192" s="8"/>
      <c r="KE192" s="8"/>
      <c r="KF192" s="8"/>
      <c r="KG192" s="8"/>
      <c r="KH192" s="8"/>
      <c r="KI192" s="8"/>
      <c r="KJ192" s="8"/>
      <c r="KK192" s="8"/>
      <c r="KL192" s="8"/>
      <c r="KM192" s="8"/>
      <c r="KN192" s="8"/>
      <c r="KO192" s="8"/>
      <c r="KP192" s="8"/>
      <c r="KQ192" s="8"/>
      <c r="KR192" s="8"/>
      <c r="KS192" s="8"/>
      <c r="KT192" s="8"/>
      <c r="KU192" s="8"/>
      <c r="KV192" s="8"/>
      <c r="KW192" s="8"/>
      <c r="KX192" s="8"/>
      <c r="KY192" s="8"/>
      <c r="KZ192" s="8"/>
      <c r="LA192" s="8"/>
      <c r="LB192" s="8"/>
      <c r="LC192" s="8"/>
      <c r="LD192" s="8"/>
      <c r="LE192" s="8"/>
      <c r="LF192" s="8"/>
      <c r="LG192" s="8"/>
      <c r="LH192" s="8"/>
      <c r="LI192" s="8"/>
      <c r="LJ192" s="8"/>
      <c r="LK192" s="8"/>
      <c r="LL192" s="8"/>
      <c r="LM192" s="8"/>
      <c r="LN192" s="8"/>
      <c r="LO192" s="8"/>
      <c r="LP192" s="8"/>
      <c r="LQ192" s="8"/>
      <c r="LR192" s="8"/>
      <c r="LS192" s="8"/>
      <c r="LT192" s="8"/>
      <c r="LU192" s="8"/>
      <c r="LV192" s="8"/>
      <c r="LW192" s="8"/>
      <c r="LX192" s="8"/>
      <c r="LY192" s="8"/>
      <c r="LZ192" s="8"/>
      <c r="MA192" s="8"/>
      <c r="MB192" s="8"/>
      <c r="MC192" s="8"/>
      <c r="MD192" s="8"/>
      <c r="ME192" s="8"/>
      <c r="MF192" s="8"/>
      <c r="MG192" s="8"/>
      <c r="MH192" s="8"/>
      <c r="MI192" s="8"/>
      <c r="MJ192" s="8"/>
      <c r="MK192" s="8"/>
      <c r="ML192" s="8"/>
      <c r="MM192" s="8"/>
      <c r="MN192" s="8"/>
      <c r="MO192" s="8"/>
      <c r="MP192" s="8"/>
      <c r="MQ192" s="8"/>
      <c r="MR192" s="8"/>
      <c r="MS192" s="8"/>
      <c r="MT192" s="8"/>
      <c r="MU192" s="8"/>
      <c r="MV192" s="8"/>
      <c r="MW192" s="8"/>
      <c r="MX192" s="8"/>
      <c r="MY192" s="8"/>
      <c r="MZ192" s="8"/>
      <c r="NA192" s="8"/>
      <c r="NB192" s="8"/>
      <c r="NC192" s="8"/>
      <c r="ND192" s="8"/>
      <c r="NE192" s="8"/>
      <c r="NF192" s="8"/>
      <c r="NG192" s="8"/>
      <c r="NH192" s="8"/>
      <c r="NI192" s="8"/>
      <c r="NJ192" s="8"/>
      <c r="NK192" s="8"/>
      <c r="NL192" s="8"/>
      <c r="NM192" s="8"/>
      <c r="NN192" s="8"/>
      <c r="NO192" s="8"/>
      <c r="NP192" s="8"/>
      <c r="NQ192" s="8"/>
      <c r="NR192" s="8"/>
      <c r="NS192" s="8"/>
      <c r="NT192" s="8"/>
      <c r="NU192" s="8"/>
      <c r="NV192" s="8"/>
      <c r="NW192" s="8"/>
      <c r="NX192" s="8"/>
      <c r="NY192" s="8"/>
      <c r="NZ192" s="8"/>
      <c r="OA192" s="8"/>
      <c r="OB192" s="8"/>
      <c r="OC192" s="8"/>
      <c r="OD192" s="8"/>
      <c r="OE192" s="8"/>
      <c r="OF192" s="8"/>
      <c r="OG192" s="8"/>
      <c r="OH192" s="8"/>
      <c r="OI192" s="8"/>
      <c r="OJ192" s="8"/>
      <c r="OK192" s="8"/>
      <c r="OL192" s="8"/>
      <c r="OM192" s="8"/>
      <c r="ON192" s="8"/>
    </row>
    <row r="193" spans="1:404" s="9" customFormat="1" x14ac:dyDescent="0.15">
      <c r="A193" s="38">
        <v>642</v>
      </c>
      <c r="B193" s="11" t="s">
        <v>659</v>
      </c>
      <c r="C193" s="39">
        <v>2500</v>
      </c>
      <c r="D193" s="40">
        <v>9.41</v>
      </c>
      <c r="E193" s="123">
        <v>1</v>
      </c>
      <c r="F193" s="95">
        <f t="shared" si="16"/>
        <v>9.41</v>
      </c>
      <c r="G193" s="43" t="s">
        <v>523</v>
      </c>
      <c r="H193" s="44"/>
      <c r="I193" s="53" t="s">
        <v>304</v>
      </c>
      <c r="J193" s="46" t="s">
        <v>8</v>
      </c>
      <c r="K193" s="86">
        <v>156</v>
      </c>
      <c r="L193" s="219">
        <f t="shared" si="17"/>
        <v>1467.96</v>
      </c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  <c r="IP193" s="8"/>
      <c r="IQ193" s="8"/>
      <c r="IR193" s="8"/>
      <c r="IS193" s="8"/>
      <c r="IT193" s="8"/>
      <c r="IU193" s="8"/>
      <c r="IV193" s="8"/>
      <c r="IW193" s="8"/>
      <c r="IX193" s="8"/>
      <c r="IY193" s="8"/>
      <c r="IZ193" s="8"/>
      <c r="JA193" s="8"/>
      <c r="JB193" s="8"/>
      <c r="JC193" s="8"/>
      <c r="JD193" s="8"/>
      <c r="JE193" s="8"/>
      <c r="JF193" s="8"/>
      <c r="JG193" s="8"/>
      <c r="JH193" s="8"/>
      <c r="JI193" s="8"/>
      <c r="JJ193" s="8"/>
      <c r="JK193" s="8"/>
      <c r="JL193" s="8"/>
      <c r="JM193" s="8"/>
      <c r="JN193" s="8"/>
      <c r="JO193" s="8"/>
      <c r="JP193" s="8"/>
      <c r="JQ193" s="8"/>
      <c r="JR193" s="8"/>
      <c r="JS193" s="8"/>
      <c r="JT193" s="8"/>
      <c r="JU193" s="8"/>
      <c r="JV193" s="8"/>
      <c r="JW193" s="8"/>
      <c r="JX193" s="8"/>
      <c r="JY193" s="8"/>
      <c r="JZ193" s="8"/>
      <c r="KA193" s="8"/>
      <c r="KB193" s="8"/>
      <c r="KC193" s="8"/>
      <c r="KD193" s="8"/>
      <c r="KE193" s="8"/>
      <c r="KF193" s="8"/>
      <c r="KG193" s="8"/>
      <c r="KH193" s="8"/>
      <c r="KI193" s="8"/>
      <c r="KJ193" s="8"/>
      <c r="KK193" s="8"/>
      <c r="KL193" s="8"/>
      <c r="KM193" s="8"/>
      <c r="KN193" s="8"/>
      <c r="KO193" s="8"/>
      <c r="KP193" s="8"/>
      <c r="KQ193" s="8"/>
      <c r="KR193" s="8"/>
      <c r="KS193" s="8"/>
      <c r="KT193" s="8"/>
      <c r="KU193" s="8"/>
      <c r="KV193" s="8"/>
      <c r="KW193" s="8"/>
      <c r="KX193" s="8"/>
      <c r="KY193" s="8"/>
      <c r="KZ193" s="8"/>
      <c r="LA193" s="8"/>
      <c r="LB193" s="8"/>
      <c r="LC193" s="8"/>
      <c r="LD193" s="8"/>
      <c r="LE193" s="8"/>
      <c r="LF193" s="8"/>
      <c r="LG193" s="8"/>
      <c r="LH193" s="8"/>
      <c r="LI193" s="8"/>
      <c r="LJ193" s="8"/>
      <c r="LK193" s="8"/>
      <c r="LL193" s="8"/>
      <c r="LM193" s="8"/>
      <c r="LN193" s="8"/>
      <c r="LO193" s="8"/>
      <c r="LP193" s="8"/>
      <c r="LQ193" s="8"/>
      <c r="LR193" s="8"/>
      <c r="LS193" s="8"/>
      <c r="LT193" s="8"/>
      <c r="LU193" s="8"/>
      <c r="LV193" s="8"/>
      <c r="LW193" s="8"/>
      <c r="LX193" s="8"/>
      <c r="LY193" s="8"/>
      <c r="LZ193" s="8"/>
      <c r="MA193" s="8"/>
      <c r="MB193" s="8"/>
      <c r="MC193" s="8"/>
      <c r="MD193" s="8"/>
      <c r="ME193" s="8"/>
      <c r="MF193" s="8"/>
      <c r="MG193" s="8"/>
      <c r="MH193" s="8"/>
      <c r="MI193" s="8"/>
      <c r="MJ193" s="8"/>
      <c r="MK193" s="8"/>
      <c r="ML193" s="8"/>
      <c r="MM193" s="8"/>
      <c r="MN193" s="8"/>
      <c r="MO193" s="8"/>
      <c r="MP193" s="8"/>
      <c r="MQ193" s="8"/>
      <c r="MR193" s="8"/>
      <c r="MS193" s="8"/>
      <c r="MT193" s="8"/>
      <c r="MU193" s="8"/>
      <c r="MV193" s="8"/>
      <c r="MW193" s="8"/>
      <c r="MX193" s="8"/>
      <c r="MY193" s="8"/>
      <c r="MZ193" s="8"/>
      <c r="NA193" s="8"/>
      <c r="NB193" s="8"/>
      <c r="NC193" s="8"/>
      <c r="ND193" s="8"/>
      <c r="NE193" s="8"/>
      <c r="NF193" s="8"/>
      <c r="NG193" s="8"/>
      <c r="NH193" s="8"/>
      <c r="NI193" s="8"/>
      <c r="NJ193" s="8"/>
      <c r="NK193" s="8"/>
      <c r="NL193" s="8"/>
      <c r="NM193" s="8"/>
      <c r="NN193" s="8"/>
      <c r="NO193" s="8"/>
      <c r="NP193" s="8"/>
      <c r="NQ193" s="8"/>
      <c r="NR193" s="8"/>
      <c r="NS193" s="8"/>
      <c r="NT193" s="8"/>
      <c r="NU193" s="8"/>
      <c r="NV193" s="8"/>
      <c r="NW193" s="8"/>
      <c r="NX193" s="8"/>
      <c r="NY193" s="8"/>
      <c r="NZ193" s="8"/>
      <c r="OA193" s="8"/>
      <c r="OB193" s="8"/>
      <c r="OC193" s="8"/>
      <c r="OD193" s="8"/>
      <c r="OE193" s="8"/>
      <c r="OF193" s="8"/>
      <c r="OG193" s="8"/>
      <c r="OH193" s="8"/>
      <c r="OI193" s="8"/>
      <c r="OJ193" s="8"/>
      <c r="OK193" s="8"/>
      <c r="OL193" s="8"/>
      <c r="OM193" s="8"/>
      <c r="ON193" s="8"/>
    </row>
    <row r="194" spans="1:404" s="9" customFormat="1" x14ac:dyDescent="0.15">
      <c r="A194" s="38">
        <v>643</v>
      </c>
      <c r="B194" s="11" t="s">
        <v>660</v>
      </c>
      <c r="C194" s="39">
        <v>2500</v>
      </c>
      <c r="D194" s="40">
        <v>10.11</v>
      </c>
      <c r="E194" s="123">
        <v>1</v>
      </c>
      <c r="F194" s="95">
        <f t="shared" si="16"/>
        <v>10.11</v>
      </c>
      <c r="G194" s="43" t="s">
        <v>523</v>
      </c>
      <c r="H194" s="44"/>
      <c r="I194" s="53" t="s">
        <v>304</v>
      </c>
      <c r="J194" s="46" t="s">
        <v>8</v>
      </c>
      <c r="K194" s="86">
        <v>156</v>
      </c>
      <c r="L194" s="219">
        <f t="shared" si="17"/>
        <v>1577.1599999999999</v>
      </c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  <c r="IP194" s="8"/>
      <c r="IQ194" s="8"/>
      <c r="IR194" s="8"/>
      <c r="IS194" s="8"/>
      <c r="IT194" s="8"/>
      <c r="IU194" s="8"/>
      <c r="IV194" s="8"/>
      <c r="IW194" s="8"/>
      <c r="IX194" s="8"/>
      <c r="IY194" s="8"/>
      <c r="IZ194" s="8"/>
      <c r="JA194" s="8"/>
      <c r="JB194" s="8"/>
      <c r="JC194" s="8"/>
      <c r="JD194" s="8"/>
      <c r="JE194" s="8"/>
      <c r="JF194" s="8"/>
      <c r="JG194" s="8"/>
      <c r="JH194" s="8"/>
      <c r="JI194" s="8"/>
      <c r="JJ194" s="8"/>
      <c r="JK194" s="8"/>
      <c r="JL194" s="8"/>
      <c r="JM194" s="8"/>
      <c r="JN194" s="8"/>
      <c r="JO194" s="8"/>
      <c r="JP194" s="8"/>
      <c r="JQ194" s="8"/>
      <c r="JR194" s="8"/>
      <c r="JS194" s="8"/>
      <c r="JT194" s="8"/>
      <c r="JU194" s="8"/>
      <c r="JV194" s="8"/>
      <c r="JW194" s="8"/>
      <c r="JX194" s="8"/>
      <c r="JY194" s="8"/>
      <c r="JZ194" s="8"/>
      <c r="KA194" s="8"/>
      <c r="KB194" s="8"/>
      <c r="KC194" s="8"/>
      <c r="KD194" s="8"/>
      <c r="KE194" s="8"/>
      <c r="KF194" s="8"/>
      <c r="KG194" s="8"/>
      <c r="KH194" s="8"/>
      <c r="KI194" s="8"/>
      <c r="KJ194" s="8"/>
      <c r="KK194" s="8"/>
      <c r="KL194" s="8"/>
      <c r="KM194" s="8"/>
      <c r="KN194" s="8"/>
      <c r="KO194" s="8"/>
      <c r="KP194" s="8"/>
      <c r="KQ194" s="8"/>
      <c r="KR194" s="8"/>
      <c r="KS194" s="8"/>
      <c r="KT194" s="8"/>
      <c r="KU194" s="8"/>
      <c r="KV194" s="8"/>
      <c r="KW194" s="8"/>
      <c r="KX194" s="8"/>
      <c r="KY194" s="8"/>
      <c r="KZ194" s="8"/>
      <c r="LA194" s="8"/>
      <c r="LB194" s="8"/>
      <c r="LC194" s="8"/>
      <c r="LD194" s="8"/>
      <c r="LE194" s="8"/>
      <c r="LF194" s="8"/>
      <c r="LG194" s="8"/>
      <c r="LH194" s="8"/>
      <c r="LI194" s="8"/>
      <c r="LJ194" s="8"/>
      <c r="LK194" s="8"/>
      <c r="LL194" s="8"/>
      <c r="LM194" s="8"/>
      <c r="LN194" s="8"/>
      <c r="LO194" s="8"/>
      <c r="LP194" s="8"/>
      <c r="LQ194" s="8"/>
      <c r="LR194" s="8"/>
      <c r="LS194" s="8"/>
      <c r="LT194" s="8"/>
      <c r="LU194" s="8"/>
      <c r="LV194" s="8"/>
      <c r="LW194" s="8"/>
      <c r="LX194" s="8"/>
      <c r="LY194" s="8"/>
      <c r="LZ194" s="8"/>
      <c r="MA194" s="8"/>
      <c r="MB194" s="8"/>
      <c r="MC194" s="8"/>
      <c r="MD194" s="8"/>
      <c r="ME194" s="8"/>
      <c r="MF194" s="8"/>
      <c r="MG194" s="8"/>
      <c r="MH194" s="8"/>
      <c r="MI194" s="8"/>
      <c r="MJ194" s="8"/>
      <c r="MK194" s="8"/>
      <c r="ML194" s="8"/>
      <c r="MM194" s="8"/>
      <c r="MN194" s="8"/>
      <c r="MO194" s="8"/>
      <c r="MP194" s="8"/>
      <c r="MQ194" s="8"/>
      <c r="MR194" s="8"/>
      <c r="MS194" s="8"/>
      <c r="MT194" s="8"/>
      <c r="MU194" s="8"/>
      <c r="MV194" s="8"/>
      <c r="MW194" s="8"/>
      <c r="MX194" s="8"/>
      <c r="MY194" s="8"/>
      <c r="MZ194" s="8"/>
      <c r="NA194" s="8"/>
      <c r="NB194" s="8"/>
      <c r="NC194" s="8"/>
      <c r="ND194" s="8"/>
      <c r="NE194" s="8"/>
      <c r="NF194" s="8"/>
      <c r="NG194" s="8"/>
      <c r="NH194" s="8"/>
      <c r="NI194" s="8"/>
      <c r="NJ194" s="8"/>
      <c r="NK194" s="8"/>
      <c r="NL194" s="8"/>
      <c r="NM194" s="8"/>
      <c r="NN194" s="8"/>
      <c r="NO194" s="8"/>
      <c r="NP194" s="8"/>
      <c r="NQ194" s="8"/>
      <c r="NR194" s="8"/>
      <c r="NS194" s="8"/>
      <c r="NT194" s="8"/>
      <c r="NU194" s="8"/>
      <c r="NV194" s="8"/>
      <c r="NW194" s="8"/>
      <c r="NX194" s="8"/>
      <c r="NY194" s="8"/>
      <c r="NZ194" s="8"/>
      <c r="OA194" s="8"/>
      <c r="OB194" s="8"/>
      <c r="OC194" s="8"/>
      <c r="OD194" s="8"/>
      <c r="OE194" s="8"/>
      <c r="OF194" s="8"/>
      <c r="OG194" s="8"/>
      <c r="OH194" s="8"/>
      <c r="OI194" s="8"/>
      <c r="OJ194" s="8"/>
      <c r="OK194" s="8"/>
      <c r="OL194" s="8"/>
      <c r="OM194" s="8"/>
      <c r="ON194" s="8"/>
    </row>
    <row r="195" spans="1:404" s="9" customFormat="1" x14ac:dyDescent="0.15">
      <c r="A195" s="38">
        <v>644</v>
      </c>
      <c r="B195" s="11" t="s">
        <v>661</v>
      </c>
      <c r="C195" s="39">
        <v>2500</v>
      </c>
      <c r="D195" s="40">
        <v>10.11</v>
      </c>
      <c r="E195" s="123">
        <v>1</v>
      </c>
      <c r="F195" s="95">
        <f t="shared" si="16"/>
        <v>10.11</v>
      </c>
      <c r="G195" s="43" t="s">
        <v>523</v>
      </c>
      <c r="H195" s="44"/>
      <c r="I195" s="53" t="s">
        <v>304</v>
      </c>
      <c r="J195" s="46" t="s">
        <v>8</v>
      </c>
      <c r="K195" s="86">
        <v>156</v>
      </c>
      <c r="L195" s="219">
        <f t="shared" si="17"/>
        <v>1577.1599999999999</v>
      </c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  <c r="IP195" s="8"/>
      <c r="IQ195" s="8"/>
      <c r="IR195" s="8"/>
      <c r="IS195" s="8"/>
      <c r="IT195" s="8"/>
      <c r="IU195" s="8"/>
      <c r="IV195" s="8"/>
      <c r="IW195" s="8"/>
      <c r="IX195" s="8"/>
      <c r="IY195" s="8"/>
      <c r="IZ195" s="8"/>
      <c r="JA195" s="8"/>
      <c r="JB195" s="8"/>
      <c r="JC195" s="8"/>
      <c r="JD195" s="8"/>
      <c r="JE195" s="8"/>
      <c r="JF195" s="8"/>
      <c r="JG195" s="8"/>
      <c r="JH195" s="8"/>
      <c r="JI195" s="8"/>
      <c r="JJ195" s="8"/>
      <c r="JK195" s="8"/>
      <c r="JL195" s="8"/>
      <c r="JM195" s="8"/>
      <c r="JN195" s="8"/>
      <c r="JO195" s="8"/>
      <c r="JP195" s="8"/>
      <c r="JQ195" s="8"/>
      <c r="JR195" s="8"/>
      <c r="JS195" s="8"/>
      <c r="JT195" s="8"/>
      <c r="JU195" s="8"/>
      <c r="JV195" s="8"/>
      <c r="JW195" s="8"/>
      <c r="JX195" s="8"/>
      <c r="JY195" s="8"/>
      <c r="JZ195" s="8"/>
      <c r="KA195" s="8"/>
      <c r="KB195" s="8"/>
      <c r="KC195" s="8"/>
      <c r="KD195" s="8"/>
      <c r="KE195" s="8"/>
      <c r="KF195" s="8"/>
      <c r="KG195" s="8"/>
      <c r="KH195" s="8"/>
      <c r="KI195" s="8"/>
      <c r="KJ195" s="8"/>
      <c r="KK195" s="8"/>
      <c r="KL195" s="8"/>
      <c r="KM195" s="8"/>
      <c r="KN195" s="8"/>
      <c r="KO195" s="8"/>
      <c r="KP195" s="8"/>
      <c r="KQ195" s="8"/>
      <c r="KR195" s="8"/>
      <c r="KS195" s="8"/>
      <c r="KT195" s="8"/>
      <c r="KU195" s="8"/>
      <c r="KV195" s="8"/>
      <c r="KW195" s="8"/>
      <c r="KX195" s="8"/>
      <c r="KY195" s="8"/>
      <c r="KZ195" s="8"/>
      <c r="LA195" s="8"/>
      <c r="LB195" s="8"/>
      <c r="LC195" s="8"/>
      <c r="LD195" s="8"/>
      <c r="LE195" s="8"/>
      <c r="LF195" s="8"/>
      <c r="LG195" s="8"/>
      <c r="LH195" s="8"/>
      <c r="LI195" s="8"/>
      <c r="LJ195" s="8"/>
      <c r="LK195" s="8"/>
      <c r="LL195" s="8"/>
      <c r="LM195" s="8"/>
      <c r="LN195" s="8"/>
      <c r="LO195" s="8"/>
      <c r="LP195" s="8"/>
      <c r="LQ195" s="8"/>
      <c r="LR195" s="8"/>
      <c r="LS195" s="8"/>
      <c r="LT195" s="8"/>
      <c r="LU195" s="8"/>
      <c r="LV195" s="8"/>
      <c r="LW195" s="8"/>
      <c r="LX195" s="8"/>
      <c r="LY195" s="8"/>
      <c r="LZ195" s="8"/>
      <c r="MA195" s="8"/>
      <c r="MB195" s="8"/>
      <c r="MC195" s="8"/>
      <c r="MD195" s="8"/>
      <c r="ME195" s="8"/>
      <c r="MF195" s="8"/>
      <c r="MG195" s="8"/>
      <c r="MH195" s="8"/>
      <c r="MI195" s="8"/>
      <c r="MJ195" s="8"/>
      <c r="MK195" s="8"/>
      <c r="ML195" s="8"/>
      <c r="MM195" s="8"/>
      <c r="MN195" s="8"/>
      <c r="MO195" s="8"/>
      <c r="MP195" s="8"/>
      <c r="MQ195" s="8"/>
      <c r="MR195" s="8"/>
      <c r="MS195" s="8"/>
      <c r="MT195" s="8"/>
      <c r="MU195" s="8"/>
      <c r="MV195" s="8"/>
      <c r="MW195" s="8"/>
      <c r="MX195" s="8"/>
      <c r="MY195" s="8"/>
      <c r="MZ195" s="8"/>
      <c r="NA195" s="8"/>
      <c r="NB195" s="8"/>
      <c r="NC195" s="8"/>
      <c r="ND195" s="8"/>
      <c r="NE195" s="8"/>
      <c r="NF195" s="8"/>
      <c r="NG195" s="8"/>
      <c r="NH195" s="8"/>
      <c r="NI195" s="8"/>
      <c r="NJ195" s="8"/>
      <c r="NK195" s="8"/>
      <c r="NL195" s="8"/>
      <c r="NM195" s="8"/>
      <c r="NN195" s="8"/>
      <c r="NO195" s="8"/>
      <c r="NP195" s="8"/>
      <c r="NQ195" s="8"/>
      <c r="NR195" s="8"/>
      <c r="NS195" s="8"/>
      <c r="NT195" s="8"/>
      <c r="NU195" s="8"/>
      <c r="NV195" s="8"/>
      <c r="NW195" s="8"/>
      <c r="NX195" s="8"/>
      <c r="NY195" s="8"/>
      <c r="NZ195" s="8"/>
      <c r="OA195" s="8"/>
      <c r="OB195" s="8"/>
      <c r="OC195" s="8"/>
      <c r="OD195" s="8"/>
      <c r="OE195" s="8"/>
      <c r="OF195" s="8"/>
      <c r="OG195" s="8"/>
      <c r="OH195" s="8"/>
      <c r="OI195" s="8"/>
      <c r="OJ195" s="8"/>
      <c r="OK195" s="8"/>
      <c r="OL195" s="8"/>
      <c r="OM195" s="8"/>
      <c r="ON195" s="8"/>
    </row>
    <row r="196" spans="1:404" s="9" customFormat="1" x14ac:dyDescent="0.15">
      <c r="A196" s="38">
        <v>652</v>
      </c>
      <c r="B196" s="11" t="s">
        <v>662</v>
      </c>
      <c r="C196" s="39">
        <v>2500</v>
      </c>
      <c r="D196" s="40">
        <v>20.53</v>
      </c>
      <c r="E196" s="123">
        <v>1</v>
      </c>
      <c r="F196" s="95">
        <f t="shared" si="16"/>
        <v>20.53</v>
      </c>
      <c r="G196" s="43" t="s">
        <v>533</v>
      </c>
      <c r="H196" s="44"/>
      <c r="I196" s="53" t="s">
        <v>304</v>
      </c>
      <c r="J196" s="46" t="s">
        <v>8</v>
      </c>
      <c r="K196" s="86">
        <v>156</v>
      </c>
      <c r="L196" s="219">
        <f t="shared" si="17"/>
        <v>3202.6800000000003</v>
      </c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  <c r="IL196" s="8"/>
      <c r="IM196" s="8"/>
      <c r="IN196" s="8"/>
      <c r="IO196" s="8"/>
      <c r="IP196" s="8"/>
      <c r="IQ196" s="8"/>
      <c r="IR196" s="8"/>
      <c r="IS196" s="8"/>
      <c r="IT196" s="8"/>
      <c r="IU196" s="8"/>
      <c r="IV196" s="8"/>
      <c r="IW196" s="8"/>
      <c r="IX196" s="8"/>
      <c r="IY196" s="8"/>
      <c r="IZ196" s="8"/>
      <c r="JA196" s="8"/>
      <c r="JB196" s="8"/>
      <c r="JC196" s="8"/>
      <c r="JD196" s="8"/>
      <c r="JE196" s="8"/>
      <c r="JF196" s="8"/>
      <c r="JG196" s="8"/>
      <c r="JH196" s="8"/>
      <c r="JI196" s="8"/>
      <c r="JJ196" s="8"/>
      <c r="JK196" s="8"/>
      <c r="JL196" s="8"/>
      <c r="JM196" s="8"/>
      <c r="JN196" s="8"/>
      <c r="JO196" s="8"/>
      <c r="JP196" s="8"/>
      <c r="JQ196" s="8"/>
      <c r="JR196" s="8"/>
      <c r="JS196" s="8"/>
      <c r="JT196" s="8"/>
      <c r="JU196" s="8"/>
      <c r="JV196" s="8"/>
      <c r="JW196" s="8"/>
      <c r="JX196" s="8"/>
      <c r="JY196" s="8"/>
      <c r="JZ196" s="8"/>
      <c r="KA196" s="8"/>
      <c r="KB196" s="8"/>
      <c r="KC196" s="8"/>
      <c r="KD196" s="8"/>
      <c r="KE196" s="8"/>
      <c r="KF196" s="8"/>
      <c r="KG196" s="8"/>
      <c r="KH196" s="8"/>
      <c r="KI196" s="8"/>
      <c r="KJ196" s="8"/>
      <c r="KK196" s="8"/>
      <c r="KL196" s="8"/>
      <c r="KM196" s="8"/>
      <c r="KN196" s="8"/>
      <c r="KO196" s="8"/>
      <c r="KP196" s="8"/>
      <c r="KQ196" s="8"/>
      <c r="KR196" s="8"/>
      <c r="KS196" s="8"/>
      <c r="KT196" s="8"/>
      <c r="KU196" s="8"/>
      <c r="KV196" s="8"/>
      <c r="KW196" s="8"/>
      <c r="KX196" s="8"/>
      <c r="KY196" s="8"/>
      <c r="KZ196" s="8"/>
      <c r="LA196" s="8"/>
      <c r="LB196" s="8"/>
      <c r="LC196" s="8"/>
      <c r="LD196" s="8"/>
      <c r="LE196" s="8"/>
      <c r="LF196" s="8"/>
      <c r="LG196" s="8"/>
      <c r="LH196" s="8"/>
      <c r="LI196" s="8"/>
      <c r="LJ196" s="8"/>
      <c r="LK196" s="8"/>
      <c r="LL196" s="8"/>
      <c r="LM196" s="8"/>
      <c r="LN196" s="8"/>
      <c r="LO196" s="8"/>
      <c r="LP196" s="8"/>
      <c r="LQ196" s="8"/>
      <c r="LR196" s="8"/>
      <c r="LS196" s="8"/>
      <c r="LT196" s="8"/>
      <c r="LU196" s="8"/>
      <c r="LV196" s="8"/>
      <c r="LW196" s="8"/>
      <c r="LX196" s="8"/>
      <c r="LY196" s="8"/>
      <c r="LZ196" s="8"/>
      <c r="MA196" s="8"/>
      <c r="MB196" s="8"/>
      <c r="MC196" s="8"/>
      <c r="MD196" s="8"/>
      <c r="ME196" s="8"/>
      <c r="MF196" s="8"/>
      <c r="MG196" s="8"/>
      <c r="MH196" s="8"/>
      <c r="MI196" s="8"/>
      <c r="MJ196" s="8"/>
      <c r="MK196" s="8"/>
      <c r="ML196" s="8"/>
      <c r="MM196" s="8"/>
      <c r="MN196" s="8"/>
      <c r="MO196" s="8"/>
      <c r="MP196" s="8"/>
      <c r="MQ196" s="8"/>
      <c r="MR196" s="8"/>
      <c r="MS196" s="8"/>
      <c r="MT196" s="8"/>
      <c r="MU196" s="8"/>
      <c r="MV196" s="8"/>
      <c r="MW196" s="8"/>
      <c r="MX196" s="8"/>
      <c r="MY196" s="8"/>
      <c r="MZ196" s="8"/>
      <c r="NA196" s="8"/>
      <c r="NB196" s="8"/>
      <c r="NC196" s="8"/>
      <c r="ND196" s="8"/>
      <c r="NE196" s="8"/>
      <c r="NF196" s="8"/>
      <c r="NG196" s="8"/>
      <c r="NH196" s="8"/>
      <c r="NI196" s="8"/>
      <c r="NJ196" s="8"/>
      <c r="NK196" s="8"/>
      <c r="NL196" s="8"/>
      <c r="NM196" s="8"/>
      <c r="NN196" s="8"/>
      <c r="NO196" s="8"/>
      <c r="NP196" s="8"/>
      <c r="NQ196" s="8"/>
      <c r="NR196" s="8"/>
      <c r="NS196" s="8"/>
      <c r="NT196" s="8"/>
      <c r="NU196" s="8"/>
      <c r="NV196" s="8"/>
      <c r="NW196" s="8"/>
      <c r="NX196" s="8"/>
      <c r="NY196" s="8"/>
      <c r="NZ196" s="8"/>
      <c r="OA196" s="8"/>
      <c r="OB196" s="8"/>
      <c r="OC196" s="8"/>
      <c r="OD196" s="8"/>
      <c r="OE196" s="8"/>
      <c r="OF196" s="8"/>
      <c r="OG196" s="8"/>
      <c r="OH196" s="8"/>
      <c r="OI196" s="8"/>
      <c r="OJ196" s="8"/>
      <c r="OK196" s="8"/>
      <c r="OL196" s="8"/>
      <c r="OM196" s="8"/>
      <c r="ON196" s="8"/>
    </row>
    <row r="197" spans="1:404" s="9" customFormat="1" x14ac:dyDescent="0.15">
      <c r="A197" s="38">
        <v>646</v>
      </c>
      <c r="B197" s="11" t="s">
        <v>663</v>
      </c>
      <c r="C197" s="39">
        <v>2500</v>
      </c>
      <c r="D197" s="40">
        <v>9.42</v>
      </c>
      <c r="E197" s="123">
        <v>1</v>
      </c>
      <c r="F197" s="95">
        <f t="shared" si="16"/>
        <v>9.42</v>
      </c>
      <c r="G197" s="43" t="s">
        <v>533</v>
      </c>
      <c r="H197" s="44"/>
      <c r="I197" s="53" t="s">
        <v>304</v>
      </c>
      <c r="J197" s="46" t="s">
        <v>8</v>
      </c>
      <c r="K197" s="86">
        <v>156</v>
      </c>
      <c r="L197" s="219">
        <f t="shared" si="17"/>
        <v>1469.52</v>
      </c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  <c r="IP197" s="8"/>
      <c r="IQ197" s="8"/>
      <c r="IR197" s="8"/>
      <c r="IS197" s="8"/>
      <c r="IT197" s="8"/>
      <c r="IU197" s="8"/>
      <c r="IV197" s="8"/>
      <c r="IW197" s="8"/>
      <c r="IX197" s="8"/>
      <c r="IY197" s="8"/>
      <c r="IZ197" s="8"/>
      <c r="JA197" s="8"/>
      <c r="JB197" s="8"/>
      <c r="JC197" s="8"/>
      <c r="JD197" s="8"/>
      <c r="JE197" s="8"/>
      <c r="JF197" s="8"/>
      <c r="JG197" s="8"/>
      <c r="JH197" s="8"/>
      <c r="JI197" s="8"/>
      <c r="JJ197" s="8"/>
      <c r="JK197" s="8"/>
      <c r="JL197" s="8"/>
      <c r="JM197" s="8"/>
      <c r="JN197" s="8"/>
      <c r="JO197" s="8"/>
      <c r="JP197" s="8"/>
      <c r="JQ197" s="8"/>
      <c r="JR197" s="8"/>
      <c r="JS197" s="8"/>
      <c r="JT197" s="8"/>
      <c r="JU197" s="8"/>
      <c r="JV197" s="8"/>
      <c r="JW197" s="8"/>
      <c r="JX197" s="8"/>
      <c r="JY197" s="8"/>
      <c r="JZ197" s="8"/>
      <c r="KA197" s="8"/>
      <c r="KB197" s="8"/>
      <c r="KC197" s="8"/>
      <c r="KD197" s="8"/>
      <c r="KE197" s="8"/>
      <c r="KF197" s="8"/>
      <c r="KG197" s="8"/>
      <c r="KH197" s="8"/>
      <c r="KI197" s="8"/>
      <c r="KJ197" s="8"/>
      <c r="KK197" s="8"/>
      <c r="KL197" s="8"/>
      <c r="KM197" s="8"/>
      <c r="KN197" s="8"/>
      <c r="KO197" s="8"/>
      <c r="KP197" s="8"/>
      <c r="KQ197" s="8"/>
      <c r="KR197" s="8"/>
      <c r="KS197" s="8"/>
      <c r="KT197" s="8"/>
      <c r="KU197" s="8"/>
      <c r="KV197" s="8"/>
      <c r="KW197" s="8"/>
      <c r="KX197" s="8"/>
      <c r="KY197" s="8"/>
      <c r="KZ197" s="8"/>
      <c r="LA197" s="8"/>
      <c r="LB197" s="8"/>
      <c r="LC197" s="8"/>
      <c r="LD197" s="8"/>
      <c r="LE197" s="8"/>
      <c r="LF197" s="8"/>
      <c r="LG197" s="8"/>
      <c r="LH197" s="8"/>
      <c r="LI197" s="8"/>
      <c r="LJ197" s="8"/>
      <c r="LK197" s="8"/>
      <c r="LL197" s="8"/>
      <c r="LM197" s="8"/>
      <c r="LN197" s="8"/>
      <c r="LO197" s="8"/>
      <c r="LP197" s="8"/>
      <c r="LQ197" s="8"/>
      <c r="LR197" s="8"/>
      <c r="LS197" s="8"/>
      <c r="LT197" s="8"/>
      <c r="LU197" s="8"/>
      <c r="LV197" s="8"/>
      <c r="LW197" s="8"/>
      <c r="LX197" s="8"/>
      <c r="LY197" s="8"/>
      <c r="LZ197" s="8"/>
      <c r="MA197" s="8"/>
      <c r="MB197" s="8"/>
      <c r="MC197" s="8"/>
      <c r="MD197" s="8"/>
      <c r="ME197" s="8"/>
      <c r="MF197" s="8"/>
      <c r="MG197" s="8"/>
      <c r="MH197" s="8"/>
      <c r="MI197" s="8"/>
      <c r="MJ197" s="8"/>
      <c r="MK197" s="8"/>
      <c r="ML197" s="8"/>
      <c r="MM197" s="8"/>
      <c r="MN197" s="8"/>
      <c r="MO197" s="8"/>
      <c r="MP197" s="8"/>
      <c r="MQ197" s="8"/>
      <c r="MR197" s="8"/>
      <c r="MS197" s="8"/>
      <c r="MT197" s="8"/>
      <c r="MU197" s="8"/>
      <c r="MV197" s="8"/>
      <c r="MW197" s="8"/>
      <c r="MX197" s="8"/>
      <c r="MY197" s="8"/>
      <c r="MZ197" s="8"/>
      <c r="NA197" s="8"/>
      <c r="NB197" s="8"/>
      <c r="NC197" s="8"/>
      <c r="ND197" s="8"/>
      <c r="NE197" s="8"/>
      <c r="NF197" s="8"/>
      <c r="NG197" s="8"/>
      <c r="NH197" s="8"/>
      <c r="NI197" s="8"/>
      <c r="NJ197" s="8"/>
      <c r="NK197" s="8"/>
      <c r="NL197" s="8"/>
      <c r="NM197" s="8"/>
      <c r="NN197" s="8"/>
      <c r="NO197" s="8"/>
      <c r="NP197" s="8"/>
      <c r="NQ197" s="8"/>
      <c r="NR197" s="8"/>
      <c r="NS197" s="8"/>
      <c r="NT197" s="8"/>
      <c r="NU197" s="8"/>
      <c r="NV197" s="8"/>
      <c r="NW197" s="8"/>
      <c r="NX197" s="8"/>
      <c r="NY197" s="8"/>
      <c r="NZ197" s="8"/>
      <c r="OA197" s="8"/>
      <c r="OB197" s="8"/>
      <c r="OC197" s="8"/>
      <c r="OD197" s="8"/>
      <c r="OE197" s="8"/>
      <c r="OF197" s="8"/>
      <c r="OG197" s="8"/>
      <c r="OH197" s="8"/>
      <c r="OI197" s="8"/>
      <c r="OJ197" s="8"/>
      <c r="OK197" s="8"/>
      <c r="OL197" s="8"/>
      <c r="OM197" s="8"/>
      <c r="ON197" s="8"/>
    </row>
    <row r="198" spans="1:404" s="9" customFormat="1" x14ac:dyDescent="0.15">
      <c r="A198" s="38">
        <v>647</v>
      </c>
      <c r="B198" s="11" t="s">
        <v>664</v>
      </c>
      <c r="C198" s="39">
        <v>2500</v>
      </c>
      <c r="D198" s="40">
        <v>10.16</v>
      </c>
      <c r="E198" s="123">
        <v>1</v>
      </c>
      <c r="F198" s="95">
        <f t="shared" si="16"/>
        <v>10.16</v>
      </c>
      <c r="G198" s="43" t="s">
        <v>533</v>
      </c>
      <c r="H198" s="44"/>
      <c r="I198" s="53" t="s">
        <v>304</v>
      </c>
      <c r="J198" s="46" t="s">
        <v>8</v>
      </c>
      <c r="K198" s="86">
        <v>156</v>
      </c>
      <c r="L198" s="219">
        <f t="shared" si="17"/>
        <v>1584.96</v>
      </c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  <c r="IS198" s="8"/>
      <c r="IT198" s="8"/>
      <c r="IU198" s="8"/>
      <c r="IV198" s="8"/>
      <c r="IW198" s="8"/>
      <c r="IX198" s="8"/>
      <c r="IY198" s="8"/>
      <c r="IZ198" s="8"/>
      <c r="JA198" s="8"/>
      <c r="JB198" s="8"/>
      <c r="JC198" s="8"/>
      <c r="JD198" s="8"/>
      <c r="JE198" s="8"/>
      <c r="JF198" s="8"/>
      <c r="JG198" s="8"/>
      <c r="JH198" s="8"/>
      <c r="JI198" s="8"/>
      <c r="JJ198" s="8"/>
      <c r="JK198" s="8"/>
      <c r="JL198" s="8"/>
      <c r="JM198" s="8"/>
      <c r="JN198" s="8"/>
      <c r="JO198" s="8"/>
      <c r="JP198" s="8"/>
      <c r="JQ198" s="8"/>
      <c r="JR198" s="8"/>
      <c r="JS198" s="8"/>
      <c r="JT198" s="8"/>
      <c r="JU198" s="8"/>
      <c r="JV198" s="8"/>
      <c r="JW198" s="8"/>
      <c r="JX198" s="8"/>
      <c r="JY198" s="8"/>
      <c r="JZ198" s="8"/>
      <c r="KA198" s="8"/>
      <c r="KB198" s="8"/>
      <c r="KC198" s="8"/>
      <c r="KD198" s="8"/>
      <c r="KE198" s="8"/>
      <c r="KF198" s="8"/>
      <c r="KG198" s="8"/>
      <c r="KH198" s="8"/>
      <c r="KI198" s="8"/>
      <c r="KJ198" s="8"/>
      <c r="KK198" s="8"/>
      <c r="KL198" s="8"/>
      <c r="KM198" s="8"/>
      <c r="KN198" s="8"/>
      <c r="KO198" s="8"/>
      <c r="KP198" s="8"/>
      <c r="KQ198" s="8"/>
      <c r="KR198" s="8"/>
      <c r="KS198" s="8"/>
      <c r="KT198" s="8"/>
      <c r="KU198" s="8"/>
      <c r="KV198" s="8"/>
      <c r="KW198" s="8"/>
      <c r="KX198" s="8"/>
      <c r="KY198" s="8"/>
      <c r="KZ198" s="8"/>
      <c r="LA198" s="8"/>
      <c r="LB198" s="8"/>
      <c r="LC198" s="8"/>
      <c r="LD198" s="8"/>
      <c r="LE198" s="8"/>
      <c r="LF198" s="8"/>
      <c r="LG198" s="8"/>
      <c r="LH198" s="8"/>
      <c r="LI198" s="8"/>
      <c r="LJ198" s="8"/>
      <c r="LK198" s="8"/>
      <c r="LL198" s="8"/>
      <c r="LM198" s="8"/>
      <c r="LN198" s="8"/>
      <c r="LO198" s="8"/>
      <c r="LP198" s="8"/>
      <c r="LQ198" s="8"/>
      <c r="LR198" s="8"/>
      <c r="LS198" s="8"/>
      <c r="LT198" s="8"/>
      <c r="LU198" s="8"/>
      <c r="LV198" s="8"/>
      <c r="LW198" s="8"/>
      <c r="LX198" s="8"/>
      <c r="LY198" s="8"/>
      <c r="LZ198" s="8"/>
      <c r="MA198" s="8"/>
      <c r="MB198" s="8"/>
      <c r="MC198" s="8"/>
      <c r="MD198" s="8"/>
      <c r="ME198" s="8"/>
      <c r="MF198" s="8"/>
      <c r="MG198" s="8"/>
      <c r="MH198" s="8"/>
      <c r="MI198" s="8"/>
      <c r="MJ198" s="8"/>
      <c r="MK198" s="8"/>
      <c r="ML198" s="8"/>
      <c r="MM198" s="8"/>
      <c r="MN198" s="8"/>
      <c r="MO198" s="8"/>
      <c r="MP198" s="8"/>
      <c r="MQ198" s="8"/>
      <c r="MR198" s="8"/>
      <c r="MS198" s="8"/>
      <c r="MT198" s="8"/>
      <c r="MU198" s="8"/>
      <c r="MV198" s="8"/>
      <c r="MW198" s="8"/>
      <c r="MX198" s="8"/>
      <c r="MY198" s="8"/>
      <c r="MZ198" s="8"/>
      <c r="NA198" s="8"/>
      <c r="NB198" s="8"/>
      <c r="NC198" s="8"/>
      <c r="ND198" s="8"/>
      <c r="NE198" s="8"/>
      <c r="NF198" s="8"/>
      <c r="NG198" s="8"/>
      <c r="NH198" s="8"/>
      <c r="NI198" s="8"/>
      <c r="NJ198" s="8"/>
      <c r="NK198" s="8"/>
      <c r="NL198" s="8"/>
      <c r="NM198" s="8"/>
      <c r="NN198" s="8"/>
      <c r="NO198" s="8"/>
      <c r="NP198" s="8"/>
      <c r="NQ198" s="8"/>
      <c r="NR198" s="8"/>
      <c r="NS198" s="8"/>
      <c r="NT198" s="8"/>
      <c r="NU198" s="8"/>
      <c r="NV198" s="8"/>
      <c r="NW198" s="8"/>
      <c r="NX198" s="8"/>
      <c r="NY198" s="8"/>
      <c r="NZ198" s="8"/>
      <c r="OA198" s="8"/>
      <c r="OB198" s="8"/>
      <c r="OC198" s="8"/>
      <c r="OD198" s="8"/>
      <c r="OE198" s="8"/>
      <c r="OF198" s="8"/>
      <c r="OG198" s="8"/>
      <c r="OH198" s="8"/>
      <c r="OI198" s="8"/>
      <c r="OJ198" s="8"/>
      <c r="OK198" s="8"/>
      <c r="OL198" s="8"/>
      <c r="OM198" s="8"/>
      <c r="ON198" s="8"/>
    </row>
    <row r="199" spans="1:404" s="9" customFormat="1" x14ac:dyDescent="0.15">
      <c r="A199" s="38">
        <v>648</v>
      </c>
      <c r="B199" s="11" t="s">
        <v>665</v>
      </c>
      <c r="C199" s="39">
        <v>2500</v>
      </c>
      <c r="D199" s="40">
        <v>10.11</v>
      </c>
      <c r="E199" s="123">
        <v>1</v>
      </c>
      <c r="F199" s="95">
        <f t="shared" si="16"/>
        <v>10.11</v>
      </c>
      <c r="G199" s="43" t="s">
        <v>533</v>
      </c>
      <c r="H199" s="44"/>
      <c r="I199" s="53" t="s">
        <v>304</v>
      </c>
      <c r="J199" s="46" t="s">
        <v>8</v>
      </c>
      <c r="K199" s="86">
        <v>156</v>
      </c>
      <c r="L199" s="219">
        <f t="shared" si="17"/>
        <v>1577.1599999999999</v>
      </c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  <c r="IQ199" s="8"/>
      <c r="IR199" s="8"/>
      <c r="IS199" s="8"/>
      <c r="IT199" s="8"/>
      <c r="IU199" s="8"/>
      <c r="IV199" s="8"/>
      <c r="IW199" s="8"/>
      <c r="IX199" s="8"/>
      <c r="IY199" s="8"/>
      <c r="IZ199" s="8"/>
      <c r="JA199" s="8"/>
      <c r="JB199" s="8"/>
      <c r="JC199" s="8"/>
      <c r="JD199" s="8"/>
      <c r="JE199" s="8"/>
      <c r="JF199" s="8"/>
      <c r="JG199" s="8"/>
      <c r="JH199" s="8"/>
      <c r="JI199" s="8"/>
      <c r="JJ199" s="8"/>
      <c r="JK199" s="8"/>
      <c r="JL199" s="8"/>
      <c r="JM199" s="8"/>
      <c r="JN199" s="8"/>
      <c r="JO199" s="8"/>
      <c r="JP199" s="8"/>
      <c r="JQ199" s="8"/>
      <c r="JR199" s="8"/>
      <c r="JS199" s="8"/>
      <c r="JT199" s="8"/>
      <c r="JU199" s="8"/>
      <c r="JV199" s="8"/>
      <c r="JW199" s="8"/>
      <c r="JX199" s="8"/>
      <c r="JY199" s="8"/>
      <c r="JZ199" s="8"/>
      <c r="KA199" s="8"/>
      <c r="KB199" s="8"/>
      <c r="KC199" s="8"/>
      <c r="KD199" s="8"/>
      <c r="KE199" s="8"/>
      <c r="KF199" s="8"/>
      <c r="KG199" s="8"/>
      <c r="KH199" s="8"/>
      <c r="KI199" s="8"/>
      <c r="KJ199" s="8"/>
      <c r="KK199" s="8"/>
      <c r="KL199" s="8"/>
      <c r="KM199" s="8"/>
      <c r="KN199" s="8"/>
      <c r="KO199" s="8"/>
      <c r="KP199" s="8"/>
      <c r="KQ199" s="8"/>
      <c r="KR199" s="8"/>
      <c r="KS199" s="8"/>
      <c r="KT199" s="8"/>
      <c r="KU199" s="8"/>
      <c r="KV199" s="8"/>
      <c r="KW199" s="8"/>
      <c r="KX199" s="8"/>
      <c r="KY199" s="8"/>
      <c r="KZ199" s="8"/>
      <c r="LA199" s="8"/>
      <c r="LB199" s="8"/>
      <c r="LC199" s="8"/>
      <c r="LD199" s="8"/>
      <c r="LE199" s="8"/>
      <c r="LF199" s="8"/>
      <c r="LG199" s="8"/>
      <c r="LH199" s="8"/>
      <c r="LI199" s="8"/>
      <c r="LJ199" s="8"/>
      <c r="LK199" s="8"/>
      <c r="LL199" s="8"/>
      <c r="LM199" s="8"/>
      <c r="LN199" s="8"/>
      <c r="LO199" s="8"/>
      <c r="LP199" s="8"/>
      <c r="LQ199" s="8"/>
      <c r="LR199" s="8"/>
      <c r="LS199" s="8"/>
      <c r="LT199" s="8"/>
      <c r="LU199" s="8"/>
      <c r="LV199" s="8"/>
      <c r="LW199" s="8"/>
      <c r="LX199" s="8"/>
      <c r="LY199" s="8"/>
      <c r="LZ199" s="8"/>
      <c r="MA199" s="8"/>
      <c r="MB199" s="8"/>
      <c r="MC199" s="8"/>
      <c r="MD199" s="8"/>
      <c r="ME199" s="8"/>
      <c r="MF199" s="8"/>
      <c r="MG199" s="8"/>
      <c r="MH199" s="8"/>
      <c r="MI199" s="8"/>
      <c r="MJ199" s="8"/>
      <c r="MK199" s="8"/>
      <c r="ML199" s="8"/>
      <c r="MM199" s="8"/>
      <c r="MN199" s="8"/>
      <c r="MO199" s="8"/>
      <c r="MP199" s="8"/>
      <c r="MQ199" s="8"/>
      <c r="MR199" s="8"/>
      <c r="MS199" s="8"/>
      <c r="MT199" s="8"/>
      <c r="MU199" s="8"/>
      <c r="MV199" s="8"/>
      <c r="MW199" s="8"/>
      <c r="MX199" s="8"/>
      <c r="MY199" s="8"/>
      <c r="MZ199" s="8"/>
      <c r="NA199" s="8"/>
      <c r="NB199" s="8"/>
      <c r="NC199" s="8"/>
      <c r="ND199" s="8"/>
      <c r="NE199" s="8"/>
      <c r="NF199" s="8"/>
      <c r="NG199" s="8"/>
      <c r="NH199" s="8"/>
      <c r="NI199" s="8"/>
      <c r="NJ199" s="8"/>
      <c r="NK199" s="8"/>
      <c r="NL199" s="8"/>
      <c r="NM199" s="8"/>
      <c r="NN199" s="8"/>
      <c r="NO199" s="8"/>
      <c r="NP199" s="8"/>
      <c r="NQ199" s="8"/>
      <c r="NR199" s="8"/>
      <c r="NS199" s="8"/>
      <c r="NT199" s="8"/>
      <c r="NU199" s="8"/>
      <c r="NV199" s="8"/>
      <c r="NW199" s="8"/>
      <c r="NX199" s="8"/>
      <c r="NY199" s="8"/>
      <c r="NZ199" s="8"/>
      <c r="OA199" s="8"/>
      <c r="OB199" s="8"/>
      <c r="OC199" s="8"/>
      <c r="OD199" s="8"/>
      <c r="OE199" s="8"/>
      <c r="OF199" s="8"/>
      <c r="OG199" s="8"/>
      <c r="OH199" s="8"/>
      <c r="OI199" s="8"/>
      <c r="OJ199" s="8"/>
      <c r="OK199" s="8"/>
      <c r="OL199" s="8"/>
      <c r="OM199" s="8"/>
      <c r="ON199" s="8"/>
    </row>
    <row r="200" spans="1:404" s="9" customFormat="1" x14ac:dyDescent="0.15">
      <c r="A200" s="38">
        <v>649</v>
      </c>
      <c r="B200" s="11" t="s">
        <v>666</v>
      </c>
      <c r="C200" s="39">
        <v>2500</v>
      </c>
      <c r="D200" s="40">
        <v>9.41</v>
      </c>
      <c r="E200" s="123">
        <v>1</v>
      </c>
      <c r="F200" s="95">
        <f t="shared" si="16"/>
        <v>9.41</v>
      </c>
      <c r="G200" s="43" t="s">
        <v>533</v>
      </c>
      <c r="H200" s="44"/>
      <c r="I200" s="53" t="s">
        <v>304</v>
      </c>
      <c r="J200" s="46" t="s">
        <v>8</v>
      </c>
      <c r="K200" s="86">
        <v>156</v>
      </c>
      <c r="L200" s="219">
        <f t="shared" si="17"/>
        <v>1467.96</v>
      </c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  <c r="IU200" s="8"/>
      <c r="IV200" s="8"/>
      <c r="IW200" s="8"/>
      <c r="IX200" s="8"/>
      <c r="IY200" s="8"/>
      <c r="IZ200" s="8"/>
      <c r="JA200" s="8"/>
      <c r="JB200" s="8"/>
      <c r="JC200" s="8"/>
      <c r="JD200" s="8"/>
      <c r="JE200" s="8"/>
      <c r="JF200" s="8"/>
      <c r="JG200" s="8"/>
      <c r="JH200" s="8"/>
      <c r="JI200" s="8"/>
      <c r="JJ200" s="8"/>
      <c r="JK200" s="8"/>
      <c r="JL200" s="8"/>
      <c r="JM200" s="8"/>
      <c r="JN200" s="8"/>
      <c r="JO200" s="8"/>
      <c r="JP200" s="8"/>
      <c r="JQ200" s="8"/>
      <c r="JR200" s="8"/>
      <c r="JS200" s="8"/>
      <c r="JT200" s="8"/>
      <c r="JU200" s="8"/>
      <c r="JV200" s="8"/>
      <c r="JW200" s="8"/>
      <c r="JX200" s="8"/>
      <c r="JY200" s="8"/>
      <c r="JZ200" s="8"/>
      <c r="KA200" s="8"/>
      <c r="KB200" s="8"/>
      <c r="KC200" s="8"/>
      <c r="KD200" s="8"/>
      <c r="KE200" s="8"/>
      <c r="KF200" s="8"/>
      <c r="KG200" s="8"/>
      <c r="KH200" s="8"/>
      <c r="KI200" s="8"/>
      <c r="KJ200" s="8"/>
      <c r="KK200" s="8"/>
      <c r="KL200" s="8"/>
      <c r="KM200" s="8"/>
      <c r="KN200" s="8"/>
      <c r="KO200" s="8"/>
      <c r="KP200" s="8"/>
      <c r="KQ200" s="8"/>
      <c r="KR200" s="8"/>
      <c r="KS200" s="8"/>
      <c r="KT200" s="8"/>
      <c r="KU200" s="8"/>
      <c r="KV200" s="8"/>
      <c r="KW200" s="8"/>
      <c r="KX200" s="8"/>
      <c r="KY200" s="8"/>
      <c r="KZ200" s="8"/>
      <c r="LA200" s="8"/>
      <c r="LB200" s="8"/>
      <c r="LC200" s="8"/>
      <c r="LD200" s="8"/>
      <c r="LE200" s="8"/>
      <c r="LF200" s="8"/>
      <c r="LG200" s="8"/>
      <c r="LH200" s="8"/>
      <c r="LI200" s="8"/>
      <c r="LJ200" s="8"/>
      <c r="LK200" s="8"/>
      <c r="LL200" s="8"/>
      <c r="LM200" s="8"/>
      <c r="LN200" s="8"/>
      <c r="LO200" s="8"/>
      <c r="LP200" s="8"/>
      <c r="LQ200" s="8"/>
      <c r="LR200" s="8"/>
      <c r="LS200" s="8"/>
      <c r="LT200" s="8"/>
      <c r="LU200" s="8"/>
      <c r="LV200" s="8"/>
      <c r="LW200" s="8"/>
      <c r="LX200" s="8"/>
      <c r="LY200" s="8"/>
      <c r="LZ200" s="8"/>
      <c r="MA200" s="8"/>
      <c r="MB200" s="8"/>
      <c r="MC200" s="8"/>
      <c r="MD200" s="8"/>
      <c r="ME200" s="8"/>
      <c r="MF200" s="8"/>
      <c r="MG200" s="8"/>
      <c r="MH200" s="8"/>
      <c r="MI200" s="8"/>
      <c r="MJ200" s="8"/>
      <c r="MK200" s="8"/>
      <c r="ML200" s="8"/>
      <c r="MM200" s="8"/>
      <c r="MN200" s="8"/>
      <c r="MO200" s="8"/>
      <c r="MP200" s="8"/>
      <c r="MQ200" s="8"/>
      <c r="MR200" s="8"/>
      <c r="MS200" s="8"/>
      <c r="MT200" s="8"/>
      <c r="MU200" s="8"/>
      <c r="MV200" s="8"/>
      <c r="MW200" s="8"/>
      <c r="MX200" s="8"/>
      <c r="MY200" s="8"/>
      <c r="MZ200" s="8"/>
      <c r="NA200" s="8"/>
      <c r="NB200" s="8"/>
      <c r="NC200" s="8"/>
      <c r="ND200" s="8"/>
      <c r="NE200" s="8"/>
      <c r="NF200" s="8"/>
      <c r="NG200" s="8"/>
      <c r="NH200" s="8"/>
      <c r="NI200" s="8"/>
      <c r="NJ200" s="8"/>
      <c r="NK200" s="8"/>
      <c r="NL200" s="8"/>
      <c r="NM200" s="8"/>
      <c r="NN200" s="8"/>
      <c r="NO200" s="8"/>
      <c r="NP200" s="8"/>
      <c r="NQ200" s="8"/>
      <c r="NR200" s="8"/>
      <c r="NS200" s="8"/>
      <c r="NT200" s="8"/>
      <c r="NU200" s="8"/>
      <c r="NV200" s="8"/>
      <c r="NW200" s="8"/>
      <c r="NX200" s="8"/>
      <c r="NY200" s="8"/>
      <c r="NZ200" s="8"/>
      <c r="OA200" s="8"/>
      <c r="OB200" s="8"/>
      <c r="OC200" s="8"/>
      <c r="OD200" s="8"/>
      <c r="OE200" s="8"/>
      <c r="OF200" s="8"/>
      <c r="OG200" s="8"/>
      <c r="OH200" s="8"/>
      <c r="OI200" s="8"/>
      <c r="OJ200" s="8"/>
      <c r="OK200" s="8"/>
      <c r="OL200" s="8"/>
      <c r="OM200" s="8"/>
      <c r="ON200" s="8"/>
    </row>
    <row r="201" spans="1:404" s="9" customFormat="1" x14ac:dyDescent="0.15">
      <c r="A201" s="38">
        <v>650</v>
      </c>
      <c r="B201" s="11" t="s">
        <v>634</v>
      </c>
      <c r="C201" s="39">
        <v>2500</v>
      </c>
      <c r="D201" s="40">
        <f>13.8+21.32</f>
        <v>35.120000000000005</v>
      </c>
      <c r="E201" s="123">
        <v>1</v>
      </c>
      <c r="F201" s="95">
        <f t="shared" si="16"/>
        <v>35.120000000000005</v>
      </c>
      <c r="G201" s="43" t="s">
        <v>533</v>
      </c>
      <c r="H201" s="44"/>
      <c r="I201" s="53" t="s">
        <v>304</v>
      </c>
      <c r="J201" s="46" t="s">
        <v>8</v>
      </c>
      <c r="K201" s="86">
        <v>156</v>
      </c>
      <c r="L201" s="219">
        <f t="shared" si="17"/>
        <v>5478.7200000000012</v>
      </c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  <c r="IP201" s="8"/>
      <c r="IQ201" s="8"/>
      <c r="IR201" s="8"/>
      <c r="IS201" s="8"/>
      <c r="IT201" s="8"/>
      <c r="IU201" s="8"/>
      <c r="IV201" s="8"/>
      <c r="IW201" s="8"/>
      <c r="IX201" s="8"/>
      <c r="IY201" s="8"/>
      <c r="IZ201" s="8"/>
      <c r="JA201" s="8"/>
      <c r="JB201" s="8"/>
      <c r="JC201" s="8"/>
      <c r="JD201" s="8"/>
      <c r="JE201" s="8"/>
      <c r="JF201" s="8"/>
      <c r="JG201" s="8"/>
      <c r="JH201" s="8"/>
      <c r="JI201" s="8"/>
      <c r="JJ201" s="8"/>
      <c r="JK201" s="8"/>
      <c r="JL201" s="8"/>
      <c r="JM201" s="8"/>
      <c r="JN201" s="8"/>
      <c r="JO201" s="8"/>
      <c r="JP201" s="8"/>
      <c r="JQ201" s="8"/>
      <c r="JR201" s="8"/>
      <c r="JS201" s="8"/>
      <c r="JT201" s="8"/>
      <c r="JU201" s="8"/>
      <c r="JV201" s="8"/>
      <c r="JW201" s="8"/>
      <c r="JX201" s="8"/>
      <c r="JY201" s="8"/>
      <c r="JZ201" s="8"/>
      <c r="KA201" s="8"/>
      <c r="KB201" s="8"/>
      <c r="KC201" s="8"/>
      <c r="KD201" s="8"/>
      <c r="KE201" s="8"/>
      <c r="KF201" s="8"/>
      <c r="KG201" s="8"/>
      <c r="KH201" s="8"/>
      <c r="KI201" s="8"/>
      <c r="KJ201" s="8"/>
      <c r="KK201" s="8"/>
      <c r="KL201" s="8"/>
      <c r="KM201" s="8"/>
      <c r="KN201" s="8"/>
      <c r="KO201" s="8"/>
      <c r="KP201" s="8"/>
      <c r="KQ201" s="8"/>
      <c r="KR201" s="8"/>
      <c r="KS201" s="8"/>
      <c r="KT201" s="8"/>
      <c r="KU201" s="8"/>
      <c r="KV201" s="8"/>
      <c r="KW201" s="8"/>
      <c r="KX201" s="8"/>
      <c r="KY201" s="8"/>
      <c r="KZ201" s="8"/>
      <c r="LA201" s="8"/>
      <c r="LB201" s="8"/>
      <c r="LC201" s="8"/>
      <c r="LD201" s="8"/>
      <c r="LE201" s="8"/>
      <c r="LF201" s="8"/>
      <c r="LG201" s="8"/>
      <c r="LH201" s="8"/>
      <c r="LI201" s="8"/>
      <c r="LJ201" s="8"/>
      <c r="LK201" s="8"/>
      <c r="LL201" s="8"/>
      <c r="LM201" s="8"/>
      <c r="LN201" s="8"/>
      <c r="LO201" s="8"/>
      <c r="LP201" s="8"/>
      <c r="LQ201" s="8"/>
      <c r="LR201" s="8"/>
      <c r="LS201" s="8"/>
      <c r="LT201" s="8"/>
      <c r="LU201" s="8"/>
      <c r="LV201" s="8"/>
      <c r="LW201" s="8"/>
      <c r="LX201" s="8"/>
      <c r="LY201" s="8"/>
      <c r="LZ201" s="8"/>
      <c r="MA201" s="8"/>
      <c r="MB201" s="8"/>
      <c r="MC201" s="8"/>
      <c r="MD201" s="8"/>
      <c r="ME201" s="8"/>
      <c r="MF201" s="8"/>
      <c r="MG201" s="8"/>
      <c r="MH201" s="8"/>
      <c r="MI201" s="8"/>
      <c r="MJ201" s="8"/>
      <c r="MK201" s="8"/>
      <c r="ML201" s="8"/>
      <c r="MM201" s="8"/>
      <c r="MN201" s="8"/>
      <c r="MO201" s="8"/>
      <c r="MP201" s="8"/>
      <c r="MQ201" s="8"/>
      <c r="MR201" s="8"/>
      <c r="MS201" s="8"/>
      <c r="MT201" s="8"/>
      <c r="MU201" s="8"/>
      <c r="MV201" s="8"/>
      <c r="MW201" s="8"/>
      <c r="MX201" s="8"/>
      <c r="MY201" s="8"/>
      <c r="MZ201" s="8"/>
      <c r="NA201" s="8"/>
      <c r="NB201" s="8"/>
      <c r="NC201" s="8"/>
      <c r="ND201" s="8"/>
      <c r="NE201" s="8"/>
      <c r="NF201" s="8"/>
      <c r="NG201" s="8"/>
      <c r="NH201" s="8"/>
      <c r="NI201" s="8"/>
      <c r="NJ201" s="8"/>
      <c r="NK201" s="8"/>
      <c r="NL201" s="8"/>
      <c r="NM201" s="8"/>
      <c r="NN201" s="8"/>
      <c r="NO201" s="8"/>
      <c r="NP201" s="8"/>
      <c r="NQ201" s="8"/>
      <c r="NR201" s="8"/>
      <c r="NS201" s="8"/>
      <c r="NT201" s="8"/>
      <c r="NU201" s="8"/>
      <c r="NV201" s="8"/>
      <c r="NW201" s="8"/>
      <c r="NX201" s="8"/>
      <c r="NY201" s="8"/>
      <c r="NZ201" s="8"/>
      <c r="OA201" s="8"/>
      <c r="OB201" s="8"/>
      <c r="OC201" s="8"/>
      <c r="OD201" s="8"/>
      <c r="OE201" s="8"/>
      <c r="OF201" s="8"/>
      <c r="OG201" s="8"/>
      <c r="OH201" s="8"/>
      <c r="OI201" s="8"/>
      <c r="OJ201" s="8"/>
      <c r="OK201" s="8"/>
      <c r="OL201" s="8"/>
      <c r="OM201" s="8"/>
      <c r="ON201" s="8"/>
    </row>
    <row r="202" spans="1:404" s="9" customFormat="1" x14ac:dyDescent="0.15">
      <c r="A202" s="38">
        <v>651</v>
      </c>
      <c r="B202" s="11" t="s">
        <v>667</v>
      </c>
      <c r="C202" s="39"/>
      <c r="D202" s="40">
        <v>52.69</v>
      </c>
      <c r="E202" s="123">
        <v>1</v>
      </c>
      <c r="F202" s="95">
        <f t="shared" si="16"/>
        <v>52.69</v>
      </c>
      <c r="G202" s="43" t="s">
        <v>533</v>
      </c>
      <c r="H202" s="44"/>
      <c r="I202" s="53" t="s">
        <v>1091</v>
      </c>
      <c r="J202" s="46" t="s">
        <v>11</v>
      </c>
      <c r="K202" s="86">
        <v>314</v>
      </c>
      <c r="L202" s="219">
        <f t="shared" si="17"/>
        <v>16544.66</v>
      </c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  <c r="IQ202" s="8"/>
      <c r="IR202" s="8"/>
      <c r="IS202" s="8"/>
      <c r="IT202" s="8"/>
      <c r="IU202" s="8"/>
      <c r="IV202" s="8"/>
      <c r="IW202" s="8"/>
      <c r="IX202" s="8"/>
      <c r="IY202" s="8"/>
      <c r="IZ202" s="8"/>
      <c r="JA202" s="8"/>
      <c r="JB202" s="8"/>
      <c r="JC202" s="8"/>
      <c r="JD202" s="8"/>
      <c r="JE202" s="8"/>
      <c r="JF202" s="8"/>
      <c r="JG202" s="8"/>
      <c r="JH202" s="8"/>
      <c r="JI202" s="8"/>
      <c r="JJ202" s="8"/>
      <c r="JK202" s="8"/>
      <c r="JL202" s="8"/>
      <c r="JM202" s="8"/>
      <c r="JN202" s="8"/>
      <c r="JO202" s="8"/>
      <c r="JP202" s="8"/>
      <c r="JQ202" s="8"/>
      <c r="JR202" s="8"/>
      <c r="JS202" s="8"/>
      <c r="JT202" s="8"/>
      <c r="JU202" s="8"/>
      <c r="JV202" s="8"/>
      <c r="JW202" s="8"/>
      <c r="JX202" s="8"/>
      <c r="JY202" s="8"/>
      <c r="JZ202" s="8"/>
      <c r="KA202" s="8"/>
      <c r="KB202" s="8"/>
      <c r="KC202" s="8"/>
      <c r="KD202" s="8"/>
      <c r="KE202" s="8"/>
      <c r="KF202" s="8"/>
      <c r="KG202" s="8"/>
      <c r="KH202" s="8"/>
      <c r="KI202" s="8"/>
      <c r="KJ202" s="8"/>
      <c r="KK202" s="8"/>
      <c r="KL202" s="8"/>
      <c r="KM202" s="8"/>
      <c r="KN202" s="8"/>
      <c r="KO202" s="8"/>
      <c r="KP202" s="8"/>
      <c r="KQ202" s="8"/>
      <c r="KR202" s="8"/>
      <c r="KS202" s="8"/>
      <c r="KT202" s="8"/>
      <c r="KU202" s="8"/>
      <c r="KV202" s="8"/>
      <c r="KW202" s="8"/>
      <c r="KX202" s="8"/>
      <c r="KY202" s="8"/>
      <c r="KZ202" s="8"/>
      <c r="LA202" s="8"/>
      <c r="LB202" s="8"/>
      <c r="LC202" s="8"/>
      <c r="LD202" s="8"/>
      <c r="LE202" s="8"/>
      <c r="LF202" s="8"/>
      <c r="LG202" s="8"/>
      <c r="LH202" s="8"/>
      <c r="LI202" s="8"/>
      <c r="LJ202" s="8"/>
      <c r="LK202" s="8"/>
      <c r="LL202" s="8"/>
      <c r="LM202" s="8"/>
      <c r="LN202" s="8"/>
      <c r="LO202" s="8"/>
      <c r="LP202" s="8"/>
      <c r="LQ202" s="8"/>
      <c r="LR202" s="8"/>
      <c r="LS202" s="8"/>
      <c r="LT202" s="8"/>
      <c r="LU202" s="8"/>
      <c r="LV202" s="8"/>
      <c r="LW202" s="8"/>
      <c r="LX202" s="8"/>
      <c r="LY202" s="8"/>
      <c r="LZ202" s="8"/>
      <c r="MA202" s="8"/>
      <c r="MB202" s="8"/>
      <c r="MC202" s="8"/>
      <c r="MD202" s="8"/>
      <c r="ME202" s="8"/>
      <c r="MF202" s="8"/>
      <c r="MG202" s="8"/>
      <c r="MH202" s="8"/>
      <c r="MI202" s="8"/>
      <c r="MJ202" s="8"/>
      <c r="MK202" s="8"/>
      <c r="ML202" s="8"/>
      <c r="MM202" s="8"/>
      <c r="MN202" s="8"/>
      <c r="MO202" s="8"/>
      <c r="MP202" s="8"/>
      <c r="MQ202" s="8"/>
      <c r="MR202" s="8"/>
      <c r="MS202" s="8"/>
      <c r="MT202" s="8"/>
      <c r="MU202" s="8"/>
      <c r="MV202" s="8"/>
      <c r="MW202" s="8"/>
      <c r="MX202" s="8"/>
      <c r="MY202" s="8"/>
      <c r="MZ202" s="8"/>
      <c r="NA202" s="8"/>
      <c r="NB202" s="8"/>
      <c r="NC202" s="8"/>
      <c r="ND202" s="8"/>
      <c r="NE202" s="8"/>
      <c r="NF202" s="8"/>
      <c r="NG202" s="8"/>
      <c r="NH202" s="8"/>
      <c r="NI202" s="8"/>
      <c r="NJ202" s="8"/>
      <c r="NK202" s="8"/>
      <c r="NL202" s="8"/>
      <c r="NM202" s="8"/>
      <c r="NN202" s="8"/>
      <c r="NO202" s="8"/>
      <c r="NP202" s="8"/>
      <c r="NQ202" s="8"/>
      <c r="NR202" s="8"/>
      <c r="NS202" s="8"/>
      <c r="NT202" s="8"/>
      <c r="NU202" s="8"/>
      <c r="NV202" s="8"/>
      <c r="NW202" s="8"/>
      <c r="NX202" s="8"/>
      <c r="NY202" s="8"/>
      <c r="NZ202" s="8"/>
      <c r="OA202" s="8"/>
      <c r="OB202" s="8"/>
      <c r="OC202" s="8"/>
      <c r="OD202" s="8"/>
      <c r="OE202" s="8"/>
      <c r="OF202" s="8"/>
      <c r="OG202" s="8"/>
      <c r="OH202" s="8"/>
      <c r="OI202" s="8"/>
      <c r="OJ202" s="8"/>
      <c r="OK202" s="8"/>
      <c r="OL202" s="8"/>
      <c r="OM202" s="8"/>
      <c r="ON202" s="8"/>
    </row>
    <row r="203" spans="1:404" s="9" customFormat="1" x14ac:dyDescent="0.15">
      <c r="A203" s="38">
        <v>652</v>
      </c>
      <c r="B203" s="11" t="s">
        <v>668</v>
      </c>
      <c r="C203" s="39">
        <v>2500</v>
      </c>
      <c r="D203" s="40">
        <v>9.41</v>
      </c>
      <c r="E203" s="123">
        <v>1</v>
      </c>
      <c r="F203" s="95">
        <f t="shared" si="16"/>
        <v>9.41</v>
      </c>
      <c r="G203" s="43" t="s">
        <v>533</v>
      </c>
      <c r="H203" s="44"/>
      <c r="I203" s="53" t="s">
        <v>304</v>
      </c>
      <c r="J203" s="46" t="s">
        <v>8</v>
      </c>
      <c r="K203" s="86">
        <v>156</v>
      </c>
      <c r="L203" s="219">
        <f t="shared" si="17"/>
        <v>1467.96</v>
      </c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  <c r="IP203" s="8"/>
      <c r="IQ203" s="8"/>
      <c r="IR203" s="8"/>
      <c r="IS203" s="8"/>
      <c r="IT203" s="8"/>
      <c r="IU203" s="8"/>
      <c r="IV203" s="8"/>
      <c r="IW203" s="8"/>
      <c r="IX203" s="8"/>
      <c r="IY203" s="8"/>
      <c r="IZ203" s="8"/>
      <c r="JA203" s="8"/>
      <c r="JB203" s="8"/>
      <c r="JC203" s="8"/>
      <c r="JD203" s="8"/>
      <c r="JE203" s="8"/>
      <c r="JF203" s="8"/>
      <c r="JG203" s="8"/>
      <c r="JH203" s="8"/>
      <c r="JI203" s="8"/>
      <c r="JJ203" s="8"/>
      <c r="JK203" s="8"/>
      <c r="JL203" s="8"/>
      <c r="JM203" s="8"/>
      <c r="JN203" s="8"/>
      <c r="JO203" s="8"/>
      <c r="JP203" s="8"/>
      <c r="JQ203" s="8"/>
      <c r="JR203" s="8"/>
      <c r="JS203" s="8"/>
      <c r="JT203" s="8"/>
      <c r="JU203" s="8"/>
      <c r="JV203" s="8"/>
      <c r="JW203" s="8"/>
      <c r="JX203" s="8"/>
      <c r="JY203" s="8"/>
      <c r="JZ203" s="8"/>
      <c r="KA203" s="8"/>
      <c r="KB203" s="8"/>
      <c r="KC203" s="8"/>
      <c r="KD203" s="8"/>
      <c r="KE203" s="8"/>
      <c r="KF203" s="8"/>
      <c r="KG203" s="8"/>
      <c r="KH203" s="8"/>
      <c r="KI203" s="8"/>
      <c r="KJ203" s="8"/>
      <c r="KK203" s="8"/>
      <c r="KL203" s="8"/>
      <c r="KM203" s="8"/>
      <c r="KN203" s="8"/>
      <c r="KO203" s="8"/>
      <c r="KP203" s="8"/>
      <c r="KQ203" s="8"/>
      <c r="KR203" s="8"/>
      <c r="KS203" s="8"/>
      <c r="KT203" s="8"/>
      <c r="KU203" s="8"/>
      <c r="KV203" s="8"/>
      <c r="KW203" s="8"/>
      <c r="KX203" s="8"/>
      <c r="KY203" s="8"/>
      <c r="KZ203" s="8"/>
      <c r="LA203" s="8"/>
      <c r="LB203" s="8"/>
      <c r="LC203" s="8"/>
      <c r="LD203" s="8"/>
      <c r="LE203" s="8"/>
      <c r="LF203" s="8"/>
      <c r="LG203" s="8"/>
      <c r="LH203" s="8"/>
      <c r="LI203" s="8"/>
      <c r="LJ203" s="8"/>
      <c r="LK203" s="8"/>
      <c r="LL203" s="8"/>
      <c r="LM203" s="8"/>
      <c r="LN203" s="8"/>
      <c r="LO203" s="8"/>
      <c r="LP203" s="8"/>
      <c r="LQ203" s="8"/>
      <c r="LR203" s="8"/>
      <c r="LS203" s="8"/>
      <c r="LT203" s="8"/>
      <c r="LU203" s="8"/>
      <c r="LV203" s="8"/>
      <c r="LW203" s="8"/>
      <c r="LX203" s="8"/>
      <c r="LY203" s="8"/>
      <c r="LZ203" s="8"/>
      <c r="MA203" s="8"/>
      <c r="MB203" s="8"/>
      <c r="MC203" s="8"/>
      <c r="MD203" s="8"/>
      <c r="ME203" s="8"/>
      <c r="MF203" s="8"/>
      <c r="MG203" s="8"/>
      <c r="MH203" s="8"/>
      <c r="MI203" s="8"/>
      <c r="MJ203" s="8"/>
      <c r="MK203" s="8"/>
      <c r="ML203" s="8"/>
      <c r="MM203" s="8"/>
      <c r="MN203" s="8"/>
      <c r="MO203" s="8"/>
      <c r="MP203" s="8"/>
      <c r="MQ203" s="8"/>
      <c r="MR203" s="8"/>
      <c r="MS203" s="8"/>
      <c r="MT203" s="8"/>
      <c r="MU203" s="8"/>
      <c r="MV203" s="8"/>
      <c r="MW203" s="8"/>
      <c r="MX203" s="8"/>
      <c r="MY203" s="8"/>
      <c r="MZ203" s="8"/>
      <c r="NA203" s="8"/>
      <c r="NB203" s="8"/>
      <c r="NC203" s="8"/>
      <c r="ND203" s="8"/>
      <c r="NE203" s="8"/>
      <c r="NF203" s="8"/>
      <c r="NG203" s="8"/>
      <c r="NH203" s="8"/>
      <c r="NI203" s="8"/>
      <c r="NJ203" s="8"/>
      <c r="NK203" s="8"/>
      <c r="NL203" s="8"/>
      <c r="NM203" s="8"/>
      <c r="NN203" s="8"/>
      <c r="NO203" s="8"/>
      <c r="NP203" s="8"/>
      <c r="NQ203" s="8"/>
      <c r="NR203" s="8"/>
      <c r="NS203" s="8"/>
      <c r="NT203" s="8"/>
      <c r="NU203" s="8"/>
      <c r="NV203" s="8"/>
      <c r="NW203" s="8"/>
      <c r="NX203" s="8"/>
      <c r="NY203" s="8"/>
      <c r="NZ203" s="8"/>
      <c r="OA203" s="8"/>
      <c r="OB203" s="8"/>
      <c r="OC203" s="8"/>
      <c r="OD203" s="8"/>
      <c r="OE203" s="8"/>
      <c r="OF203" s="8"/>
      <c r="OG203" s="8"/>
      <c r="OH203" s="8"/>
      <c r="OI203" s="8"/>
      <c r="OJ203" s="8"/>
      <c r="OK203" s="8"/>
      <c r="OL203" s="8"/>
      <c r="OM203" s="8"/>
      <c r="ON203" s="8"/>
    </row>
    <row r="204" spans="1:404" s="9" customFormat="1" x14ac:dyDescent="0.15">
      <c r="A204" s="38">
        <v>653</v>
      </c>
      <c r="B204" s="11" t="s">
        <v>356</v>
      </c>
      <c r="C204" s="39"/>
      <c r="D204" s="40">
        <v>1.95</v>
      </c>
      <c r="E204" s="123">
        <v>1</v>
      </c>
      <c r="F204" s="95">
        <f t="shared" si="16"/>
        <v>1.95</v>
      </c>
      <c r="G204" s="43" t="s">
        <v>669</v>
      </c>
      <c r="H204" s="44"/>
      <c r="I204" s="53" t="s">
        <v>9</v>
      </c>
      <c r="J204" s="46" t="s">
        <v>10</v>
      </c>
      <c r="K204" s="86">
        <v>261</v>
      </c>
      <c r="L204" s="219">
        <f t="shared" si="17"/>
        <v>508.95</v>
      </c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  <c r="IQ204" s="8"/>
      <c r="IR204" s="8"/>
      <c r="IS204" s="8"/>
      <c r="IT204" s="8"/>
      <c r="IU204" s="8"/>
      <c r="IV204" s="8"/>
      <c r="IW204" s="8"/>
      <c r="IX204" s="8"/>
      <c r="IY204" s="8"/>
      <c r="IZ204" s="8"/>
      <c r="JA204" s="8"/>
      <c r="JB204" s="8"/>
      <c r="JC204" s="8"/>
      <c r="JD204" s="8"/>
      <c r="JE204" s="8"/>
      <c r="JF204" s="8"/>
      <c r="JG204" s="8"/>
      <c r="JH204" s="8"/>
      <c r="JI204" s="8"/>
      <c r="JJ204" s="8"/>
      <c r="JK204" s="8"/>
      <c r="JL204" s="8"/>
      <c r="JM204" s="8"/>
      <c r="JN204" s="8"/>
      <c r="JO204" s="8"/>
      <c r="JP204" s="8"/>
      <c r="JQ204" s="8"/>
      <c r="JR204" s="8"/>
      <c r="JS204" s="8"/>
      <c r="JT204" s="8"/>
      <c r="JU204" s="8"/>
      <c r="JV204" s="8"/>
      <c r="JW204" s="8"/>
      <c r="JX204" s="8"/>
      <c r="JY204" s="8"/>
      <c r="JZ204" s="8"/>
      <c r="KA204" s="8"/>
      <c r="KB204" s="8"/>
      <c r="KC204" s="8"/>
      <c r="KD204" s="8"/>
      <c r="KE204" s="8"/>
      <c r="KF204" s="8"/>
      <c r="KG204" s="8"/>
      <c r="KH204" s="8"/>
      <c r="KI204" s="8"/>
      <c r="KJ204" s="8"/>
      <c r="KK204" s="8"/>
      <c r="KL204" s="8"/>
      <c r="KM204" s="8"/>
      <c r="KN204" s="8"/>
      <c r="KO204" s="8"/>
      <c r="KP204" s="8"/>
      <c r="KQ204" s="8"/>
      <c r="KR204" s="8"/>
      <c r="KS204" s="8"/>
      <c r="KT204" s="8"/>
      <c r="KU204" s="8"/>
      <c r="KV204" s="8"/>
      <c r="KW204" s="8"/>
      <c r="KX204" s="8"/>
      <c r="KY204" s="8"/>
      <c r="KZ204" s="8"/>
      <c r="LA204" s="8"/>
      <c r="LB204" s="8"/>
      <c r="LC204" s="8"/>
      <c r="LD204" s="8"/>
      <c r="LE204" s="8"/>
      <c r="LF204" s="8"/>
      <c r="LG204" s="8"/>
      <c r="LH204" s="8"/>
      <c r="LI204" s="8"/>
      <c r="LJ204" s="8"/>
      <c r="LK204" s="8"/>
      <c r="LL204" s="8"/>
      <c r="LM204" s="8"/>
      <c r="LN204" s="8"/>
      <c r="LO204" s="8"/>
      <c r="LP204" s="8"/>
      <c r="LQ204" s="8"/>
      <c r="LR204" s="8"/>
      <c r="LS204" s="8"/>
      <c r="LT204" s="8"/>
      <c r="LU204" s="8"/>
      <c r="LV204" s="8"/>
      <c r="LW204" s="8"/>
      <c r="LX204" s="8"/>
      <c r="LY204" s="8"/>
      <c r="LZ204" s="8"/>
      <c r="MA204" s="8"/>
      <c r="MB204" s="8"/>
      <c r="MC204" s="8"/>
      <c r="MD204" s="8"/>
      <c r="ME204" s="8"/>
      <c r="MF204" s="8"/>
      <c r="MG204" s="8"/>
      <c r="MH204" s="8"/>
      <c r="MI204" s="8"/>
      <c r="MJ204" s="8"/>
      <c r="MK204" s="8"/>
      <c r="ML204" s="8"/>
      <c r="MM204" s="8"/>
      <c r="MN204" s="8"/>
      <c r="MO204" s="8"/>
      <c r="MP204" s="8"/>
      <c r="MQ204" s="8"/>
      <c r="MR204" s="8"/>
      <c r="MS204" s="8"/>
      <c r="MT204" s="8"/>
      <c r="MU204" s="8"/>
      <c r="MV204" s="8"/>
      <c r="MW204" s="8"/>
      <c r="MX204" s="8"/>
      <c r="MY204" s="8"/>
      <c r="MZ204" s="8"/>
      <c r="NA204" s="8"/>
      <c r="NB204" s="8"/>
      <c r="NC204" s="8"/>
      <c r="ND204" s="8"/>
      <c r="NE204" s="8"/>
      <c r="NF204" s="8"/>
      <c r="NG204" s="8"/>
      <c r="NH204" s="8"/>
      <c r="NI204" s="8"/>
      <c r="NJ204" s="8"/>
      <c r="NK204" s="8"/>
      <c r="NL204" s="8"/>
      <c r="NM204" s="8"/>
      <c r="NN204" s="8"/>
      <c r="NO204" s="8"/>
      <c r="NP204" s="8"/>
      <c r="NQ204" s="8"/>
      <c r="NR204" s="8"/>
      <c r="NS204" s="8"/>
      <c r="NT204" s="8"/>
      <c r="NU204" s="8"/>
      <c r="NV204" s="8"/>
      <c r="NW204" s="8"/>
      <c r="NX204" s="8"/>
      <c r="NY204" s="8"/>
      <c r="NZ204" s="8"/>
      <c r="OA204" s="8"/>
      <c r="OB204" s="8"/>
      <c r="OC204" s="8"/>
      <c r="OD204" s="8"/>
      <c r="OE204" s="8"/>
      <c r="OF204" s="8"/>
      <c r="OG204" s="8"/>
      <c r="OH204" s="8"/>
      <c r="OI204" s="8"/>
      <c r="OJ204" s="8"/>
      <c r="OK204" s="8"/>
      <c r="OL204" s="8"/>
      <c r="OM204" s="8"/>
      <c r="ON204" s="8"/>
    </row>
    <row r="205" spans="1:404" s="11" customFormat="1" x14ac:dyDescent="0.15">
      <c r="A205" s="38">
        <v>654</v>
      </c>
      <c r="B205" s="11" t="s">
        <v>670</v>
      </c>
      <c r="C205" s="39"/>
      <c r="D205" s="40">
        <v>2.97</v>
      </c>
      <c r="E205" s="123">
        <v>3</v>
      </c>
      <c r="F205" s="95">
        <f t="shared" si="16"/>
        <v>8.91</v>
      </c>
      <c r="G205" s="43" t="s">
        <v>669</v>
      </c>
      <c r="H205" s="44"/>
      <c r="I205" s="53" t="s">
        <v>9</v>
      </c>
      <c r="J205" s="46" t="s">
        <v>10</v>
      </c>
      <c r="K205" s="86">
        <v>261</v>
      </c>
      <c r="L205" s="219">
        <f t="shared" si="17"/>
        <v>2325.5100000000002</v>
      </c>
      <c r="M205" s="980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  <c r="IQ205" s="8"/>
      <c r="IR205" s="8"/>
      <c r="IS205" s="8"/>
      <c r="IT205" s="8"/>
      <c r="IU205" s="8"/>
      <c r="IV205" s="8"/>
      <c r="IW205" s="8"/>
      <c r="IX205" s="8"/>
      <c r="IY205" s="8"/>
      <c r="IZ205" s="8"/>
      <c r="JA205" s="8"/>
      <c r="JB205" s="8"/>
      <c r="JC205" s="8"/>
      <c r="JD205" s="8"/>
      <c r="JE205" s="8"/>
      <c r="JF205" s="8"/>
      <c r="JG205" s="8"/>
      <c r="JH205" s="8"/>
      <c r="JI205" s="8"/>
      <c r="JJ205" s="8"/>
      <c r="JK205" s="8"/>
      <c r="JL205" s="8"/>
      <c r="JM205" s="8"/>
      <c r="JN205" s="8"/>
      <c r="JO205" s="8"/>
      <c r="JP205" s="8"/>
      <c r="JQ205" s="8"/>
      <c r="JR205" s="8"/>
      <c r="JS205" s="8"/>
      <c r="JT205" s="8"/>
      <c r="JU205" s="8"/>
      <c r="JV205" s="8"/>
      <c r="JW205" s="8"/>
      <c r="JX205" s="8"/>
      <c r="JY205" s="8"/>
      <c r="JZ205" s="8"/>
      <c r="KA205" s="8"/>
      <c r="KB205" s="8"/>
      <c r="KC205" s="8"/>
      <c r="KD205" s="8"/>
      <c r="KE205" s="8"/>
      <c r="KF205" s="8"/>
      <c r="KG205" s="8"/>
      <c r="KH205" s="8"/>
      <c r="KI205" s="8"/>
      <c r="KJ205" s="8"/>
      <c r="KK205" s="8"/>
      <c r="KL205" s="8"/>
      <c r="KM205" s="8"/>
      <c r="KN205" s="8"/>
      <c r="KO205" s="8"/>
      <c r="KP205" s="8"/>
      <c r="KQ205" s="8"/>
      <c r="KR205" s="8"/>
      <c r="KS205" s="8"/>
      <c r="KT205" s="8"/>
      <c r="KU205" s="8"/>
      <c r="KV205" s="8"/>
      <c r="KW205" s="8"/>
      <c r="KX205" s="8"/>
      <c r="KY205" s="8"/>
      <c r="KZ205" s="8"/>
      <c r="LA205" s="8"/>
      <c r="LB205" s="8"/>
      <c r="LC205" s="8"/>
      <c r="LD205" s="8"/>
      <c r="LE205" s="8"/>
      <c r="LF205" s="8"/>
      <c r="LG205" s="8"/>
      <c r="LH205" s="8"/>
      <c r="LI205" s="8"/>
      <c r="LJ205" s="8"/>
      <c r="LK205" s="8"/>
      <c r="LL205" s="8"/>
      <c r="LM205" s="8"/>
      <c r="LN205" s="8"/>
      <c r="LO205" s="8"/>
      <c r="LP205" s="8"/>
      <c r="LQ205" s="8"/>
      <c r="LR205" s="8"/>
      <c r="LS205" s="8"/>
      <c r="LT205" s="8"/>
      <c r="LU205" s="8"/>
      <c r="LV205" s="8"/>
      <c r="LW205" s="8"/>
      <c r="LX205" s="8"/>
      <c r="LY205" s="8"/>
      <c r="LZ205" s="8"/>
      <c r="MA205" s="8"/>
      <c r="MB205" s="8"/>
      <c r="MC205" s="8"/>
      <c r="MD205" s="8"/>
      <c r="ME205" s="8"/>
      <c r="MF205" s="8"/>
      <c r="MG205" s="8"/>
      <c r="MH205" s="8"/>
      <c r="MI205" s="8"/>
      <c r="MJ205" s="8"/>
      <c r="MK205" s="8"/>
      <c r="ML205" s="8"/>
      <c r="MM205" s="8"/>
      <c r="MN205" s="8"/>
      <c r="MO205" s="8"/>
      <c r="MP205" s="8"/>
      <c r="MQ205" s="8"/>
      <c r="MR205" s="8"/>
      <c r="MS205" s="8"/>
      <c r="MT205" s="8"/>
      <c r="MU205" s="8"/>
      <c r="MV205" s="8"/>
      <c r="MW205" s="8"/>
      <c r="MX205" s="8"/>
      <c r="MY205" s="8"/>
      <c r="MZ205" s="8"/>
      <c r="NA205" s="8"/>
      <c r="NB205" s="8"/>
      <c r="NC205" s="8"/>
      <c r="ND205" s="8"/>
      <c r="NE205" s="8"/>
      <c r="NF205" s="8"/>
      <c r="NG205" s="8"/>
      <c r="NH205" s="8"/>
      <c r="NI205" s="8"/>
      <c r="NJ205" s="8"/>
      <c r="NK205" s="8"/>
      <c r="NL205" s="8"/>
      <c r="NM205" s="8"/>
      <c r="NN205" s="8"/>
      <c r="NO205" s="8"/>
      <c r="NP205" s="8"/>
      <c r="NQ205" s="8"/>
      <c r="NR205" s="8"/>
      <c r="NS205" s="8"/>
      <c r="NT205" s="8"/>
      <c r="NU205" s="8"/>
      <c r="NV205" s="8"/>
      <c r="NW205" s="8"/>
      <c r="NX205" s="8"/>
      <c r="NY205" s="8"/>
      <c r="NZ205" s="8"/>
      <c r="OA205" s="8"/>
      <c r="OB205" s="8"/>
      <c r="OC205" s="8"/>
      <c r="OD205" s="8"/>
      <c r="OE205" s="8"/>
      <c r="OF205" s="8"/>
      <c r="OG205" s="8"/>
      <c r="OH205" s="8"/>
      <c r="OI205" s="8"/>
      <c r="OJ205" s="8"/>
      <c r="OK205" s="8"/>
      <c r="OL205" s="8"/>
      <c r="OM205" s="8"/>
      <c r="ON205" s="8"/>
    </row>
    <row r="206" spans="1:404" s="9" customFormat="1" x14ac:dyDescent="0.15">
      <c r="A206" s="38">
        <v>655</v>
      </c>
      <c r="B206" s="11" t="s">
        <v>671</v>
      </c>
      <c r="C206" s="39">
        <v>2500</v>
      </c>
      <c r="D206" s="40">
        <v>35.74</v>
      </c>
      <c r="E206" s="123">
        <v>1</v>
      </c>
      <c r="F206" s="95">
        <f t="shared" si="16"/>
        <v>35.74</v>
      </c>
      <c r="G206" s="43" t="s">
        <v>669</v>
      </c>
      <c r="H206" s="44"/>
      <c r="I206" s="53" t="s">
        <v>304</v>
      </c>
      <c r="J206" s="46" t="s">
        <v>8</v>
      </c>
      <c r="K206" s="86">
        <v>156</v>
      </c>
      <c r="L206" s="219">
        <f t="shared" si="17"/>
        <v>5575.4400000000005</v>
      </c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  <c r="IP206" s="8"/>
      <c r="IQ206" s="8"/>
      <c r="IR206" s="8"/>
      <c r="IS206" s="8"/>
      <c r="IT206" s="8"/>
      <c r="IU206" s="8"/>
      <c r="IV206" s="8"/>
      <c r="IW206" s="8"/>
      <c r="IX206" s="8"/>
      <c r="IY206" s="8"/>
      <c r="IZ206" s="8"/>
      <c r="JA206" s="8"/>
      <c r="JB206" s="8"/>
      <c r="JC206" s="8"/>
      <c r="JD206" s="8"/>
      <c r="JE206" s="8"/>
      <c r="JF206" s="8"/>
      <c r="JG206" s="8"/>
      <c r="JH206" s="8"/>
      <c r="JI206" s="8"/>
      <c r="JJ206" s="8"/>
      <c r="JK206" s="8"/>
      <c r="JL206" s="8"/>
      <c r="JM206" s="8"/>
      <c r="JN206" s="8"/>
      <c r="JO206" s="8"/>
      <c r="JP206" s="8"/>
      <c r="JQ206" s="8"/>
      <c r="JR206" s="8"/>
      <c r="JS206" s="8"/>
      <c r="JT206" s="8"/>
      <c r="JU206" s="8"/>
      <c r="JV206" s="8"/>
      <c r="JW206" s="8"/>
      <c r="JX206" s="8"/>
      <c r="JY206" s="8"/>
      <c r="JZ206" s="8"/>
      <c r="KA206" s="8"/>
      <c r="KB206" s="8"/>
      <c r="KC206" s="8"/>
      <c r="KD206" s="8"/>
      <c r="KE206" s="8"/>
      <c r="KF206" s="8"/>
      <c r="KG206" s="8"/>
      <c r="KH206" s="8"/>
      <c r="KI206" s="8"/>
      <c r="KJ206" s="8"/>
      <c r="KK206" s="8"/>
      <c r="KL206" s="8"/>
      <c r="KM206" s="8"/>
      <c r="KN206" s="8"/>
      <c r="KO206" s="8"/>
      <c r="KP206" s="8"/>
      <c r="KQ206" s="8"/>
      <c r="KR206" s="8"/>
      <c r="KS206" s="8"/>
      <c r="KT206" s="8"/>
      <c r="KU206" s="8"/>
      <c r="KV206" s="8"/>
      <c r="KW206" s="8"/>
      <c r="KX206" s="8"/>
      <c r="KY206" s="8"/>
      <c r="KZ206" s="8"/>
      <c r="LA206" s="8"/>
      <c r="LB206" s="8"/>
      <c r="LC206" s="8"/>
      <c r="LD206" s="8"/>
      <c r="LE206" s="8"/>
      <c r="LF206" s="8"/>
      <c r="LG206" s="8"/>
      <c r="LH206" s="8"/>
      <c r="LI206" s="8"/>
      <c r="LJ206" s="8"/>
      <c r="LK206" s="8"/>
      <c r="LL206" s="8"/>
      <c r="LM206" s="8"/>
      <c r="LN206" s="8"/>
      <c r="LO206" s="8"/>
      <c r="LP206" s="8"/>
      <c r="LQ206" s="8"/>
      <c r="LR206" s="8"/>
      <c r="LS206" s="8"/>
      <c r="LT206" s="8"/>
      <c r="LU206" s="8"/>
      <c r="LV206" s="8"/>
      <c r="LW206" s="8"/>
      <c r="LX206" s="8"/>
      <c r="LY206" s="8"/>
      <c r="LZ206" s="8"/>
      <c r="MA206" s="8"/>
      <c r="MB206" s="8"/>
      <c r="MC206" s="8"/>
      <c r="MD206" s="8"/>
      <c r="ME206" s="8"/>
      <c r="MF206" s="8"/>
      <c r="MG206" s="8"/>
      <c r="MH206" s="8"/>
      <c r="MI206" s="8"/>
      <c r="MJ206" s="8"/>
      <c r="MK206" s="8"/>
      <c r="ML206" s="8"/>
      <c r="MM206" s="8"/>
      <c r="MN206" s="8"/>
      <c r="MO206" s="8"/>
      <c r="MP206" s="8"/>
      <c r="MQ206" s="8"/>
      <c r="MR206" s="8"/>
      <c r="MS206" s="8"/>
      <c r="MT206" s="8"/>
      <c r="MU206" s="8"/>
      <c r="MV206" s="8"/>
      <c r="MW206" s="8"/>
      <c r="MX206" s="8"/>
      <c r="MY206" s="8"/>
      <c r="MZ206" s="8"/>
      <c r="NA206" s="8"/>
      <c r="NB206" s="8"/>
      <c r="NC206" s="8"/>
      <c r="ND206" s="8"/>
      <c r="NE206" s="8"/>
      <c r="NF206" s="8"/>
      <c r="NG206" s="8"/>
      <c r="NH206" s="8"/>
      <c r="NI206" s="8"/>
      <c r="NJ206" s="8"/>
      <c r="NK206" s="8"/>
      <c r="NL206" s="8"/>
      <c r="NM206" s="8"/>
      <c r="NN206" s="8"/>
      <c r="NO206" s="8"/>
      <c r="NP206" s="8"/>
      <c r="NQ206" s="8"/>
      <c r="NR206" s="8"/>
      <c r="NS206" s="8"/>
      <c r="NT206" s="8"/>
      <c r="NU206" s="8"/>
      <c r="NV206" s="8"/>
      <c r="NW206" s="8"/>
      <c r="NX206" s="8"/>
      <c r="NY206" s="8"/>
      <c r="NZ206" s="8"/>
      <c r="OA206" s="8"/>
      <c r="OB206" s="8"/>
      <c r="OC206" s="8"/>
      <c r="OD206" s="8"/>
      <c r="OE206" s="8"/>
      <c r="OF206" s="8"/>
      <c r="OG206" s="8"/>
      <c r="OH206" s="8"/>
      <c r="OI206" s="8"/>
      <c r="OJ206" s="8"/>
      <c r="OK206" s="8"/>
      <c r="OL206" s="8"/>
      <c r="OM206" s="8"/>
      <c r="ON206" s="8"/>
    </row>
    <row r="207" spans="1:404" s="9" customFormat="1" x14ac:dyDescent="0.15">
      <c r="A207" s="38">
        <v>656</v>
      </c>
      <c r="B207" s="11" t="s">
        <v>673</v>
      </c>
      <c r="C207" s="39">
        <v>2500</v>
      </c>
      <c r="D207" s="40">
        <v>7.7</v>
      </c>
      <c r="E207" s="123">
        <v>1</v>
      </c>
      <c r="F207" s="95">
        <f t="shared" si="16"/>
        <v>7.7</v>
      </c>
      <c r="G207" s="43" t="s">
        <v>669</v>
      </c>
      <c r="H207" s="44"/>
      <c r="I207" s="53" t="s">
        <v>304</v>
      </c>
      <c r="J207" s="46" t="s">
        <v>8</v>
      </c>
      <c r="K207" s="86">
        <v>156</v>
      </c>
      <c r="L207" s="219">
        <f t="shared" si="17"/>
        <v>1201.2</v>
      </c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8"/>
      <c r="IP207" s="8"/>
      <c r="IQ207" s="8"/>
      <c r="IR207" s="8"/>
      <c r="IS207" s="8"/>
      <c r="IT207" s="8"/>
      <c r="IU207" s="8"/>
      <c r="IV207" s="8"/>
      <c r="IW207" s="8"/>
      <c r="IX207" s="8"/>
      <c r="IY207" s="8"/>
      <c r="IZ207" s="8"/>
      <c r="JA207" s="8"/>
      <c r="JB207" s="8"/>
      <c r="JC207" s="8"/>
      <c r="JD207" s="8"/>
      <c r="JE207" s="8"/>
      <c r="JF207" s="8"/>
      <c r="JG207" s="8"/>
      <c r="JH207" s="8"/>
      <c r="JI207" s="8"/>
      <c r="JJ207" s="8"/>
      <c r="JK207" s="8"/>
      <c r="JL207" s="8"/>
      <c r="JM207" s="8"/>
      <c r="JN207" s="8"/>
      <c r="JO207" s="8"/>
      <c r="JP207" s="8"/>
      <c r="JQ207" s="8"/>
      <c r="JR207" s="8"/>
      <c r="JS207" s="8"/>
      <c r="JT207" s="8"/>
      <c r="JU207" s="8"/>
      <c r="JV207" s="8"/>
      <c r="JW207" s="8"/>
      <c r="JX207" s="8"/>
      <c r="JY207" s="8"/>
      <c r="JZ207" s="8"/>
      <c r="KA207" s="8"/>
      <c r="KB207" s="8"/>
      <c r="KC207" s="8"/>
      <c r="KD207" s="8"/>
      <c r="KE207" s="8"/>
      <c r="KF207" s="8"/>
      <c r="KG207" s="8"/>
      <c r="KH207" s="8"/>
      <c r="KI207" s="8"/>
      <c r="KJ207" s="8"/>
      <c r="KK207" s="8"/>
      <c r="KL207" s="8"/>
      <c r="KM207" s="8"/>
      <c r="KN207" s="8"/>
      <c r="KO207" s="8"/>
      <c r="KP207" s="8"/>
      <c r="KQ207" s="8"/>
      <c r="KR207" s="8"/>
      <c r="KS207" s="8"/>
      <c r="KT207" s="8"/>
      <c r="KU207" s="8"/>
      <c r="KV207" s="8"/>
      <c r="KW207" s="8"/>
      <c r="KX207" s="8"/>
      <c r="KY207" s="8"/>
      <c r="KZ207" s="8"/>
      <c r="LA207" s="8"/>
      <c r="LB207" s="8"/>
      <c r="LC207" s="8"/>
      <c r="LD207" s="8"/>
      <c r="LE207" s="8"/>
      <c r="LF207" s="8"/>
      <c r="LG207" s="8"/>
      <c r="LH207" s="8"/>
      <c r="LI207" s="8"/>
      <c r="LJ207" s="8"/>
      <c r="LK207" s="8"/>
      <c r="LL207" s="8"/>
      <c r="LM207" s="8"/>
      <c r="LN207" s="8"/>
      <c r="LO207" s="8"/>
      <c r="LP207" s="8"/>
      <c r="LQ207" s="8"/>
      <c r="LR207" s="8"/>
      <c r="LS207" s="8"/>
      <c r="LT207" s="8"/>
      <c r="LU207" s="8"/>
      <c r="LV207" s="8"/>
      <c r="LW207" s="8"/>
      <c r="LX207" s="8"/>
      <c r="LY207" s="8"/>
      <c r="LZ207" s="8"/>
      <c r="MA207" s="8"/>
      <c r="MB207" s="8"/>
      <c r="MC207" s="8"/>
      <c r="MD207" s="8"/>
      <c r="ME207" s="8"/>
      <c r="MF207" s="8"/>
      <c r="MG207" s="8"/>
      <c r="MH207" s="8"/>
      <c r="MI207" s="8"/>
      <c r="MJ207" s="8"/>
      <c r="MK207" s="8"/>
      <c r="ML207" s="8"/>
      <c r="MM207" s="8"/>
      <c r="MN207" s="8"/>
      <c r="MO207" s="8"/>
      <c r="MP207" s="8"/>
      <c r="MQ207" s="8"/>
      <c r="MR207" s="8"/>
      <c r="MS207" s="8"/>
      <c r="MT207" s="8"/>
      <c r="MU207" s="8"/>
      <c r="MV207" s="8"/>
      <c r="MW207" s="8"/>
      <c r="MX207" s="8"/>
      <c r="MY207" s="8"/>
      <c r="MZ207" s="8"/>
      <c r="NA207" s="8"/>
      <c r="NB207" s="8"/>
      <c r="NC207" s="8"/>
      <c r="ND207" s="8"/>
      <c r="NE207" s="8"/>
      <c r="NF207" s="8"/>
      <c r="NG207" s="8"/>
      <c r="NH207" s="8"/>
      <c r="NI207" s="8"/>
      <c r="NJ207" s="8"/>
      <c r="NK207" s="8"/>
      <c r="NL207" s="8"/>
      <c r="NM207" s="8"/>
      <c r="NN207" s="8"/>
      <c r="NO207" s="8"/>
      <c r="NP207" s="8"/>
      <c r="NQ207" s="8"/>
      <c r="NR207" s="8"/>
      <c r="NS207" s="8"/>
      <c r="NT207" s="8"/>
      <c r="NU207" s="8"/>
      <c r="NV207" s="8"/>
      <c r="NW207" s="8"/>
      <c r="NX207" s="8"/>
      <c r="NY207" s="8"/>
      <c r="NZ207" s="8"/>
      <c r="OA207" s="8"/>
      <c r="OB207" s="8"/>
      <c r="OC207" s="8"/>
      <c r="OD207" s="8"/>
      <c r="OE207" s="8"/>
      <c r="OF207" s="8"/>
      <c r="OG207" s="8"/>
      <c r="OH207" s="8"/>
      <c r="OI207" s="8"/>
      <c r="OJ207" s="8"/>
      <c r="OK207" s="8"/>
      <c r="OL207" s="8"/>
      <c r="OM207" s="8"/>
      <c r="ON207" s="8"/>
    </row>
    <row r="208" spans="1:404" s="9" customFormat="1" hidden="1" x14ac:dyDescent="0.15">
      <c r="A208" s="38"/>
      <c r="B208" s="11" t="s">
        <v>674</v>
      </c>
      <c r="C208" s="39"/>
      <c r="D208" s="40">
        <f>SUM(5*1.8)</f>
        <v>9</v>
      </c>
      <c r="E208" s="123"/>
      <c r="F208" s="95"/>
      <c r="G208" s="43"/>
      <c r="H208" s="44"/>
      <c r="I208" s="142"/>
      <c r="J208" s="86"/>
      <c r="K208" s="86"/>
      <c r="L208" s="176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  <c r="IP208" s="8"/>
      <c r="IQ208" s="8"/>
      <c r="IR208" s="8"/>
      <c r="IS208" s="8"/>
      <c r="IT208" s="8"/>
      <c r="IU208" s="8"/>
      <c r="IV208" s="8"/>
      <c r="IW208" s="8"/>
      <c r="IX208" s="8"/>
      <c r="IY208" s="8"/>
      <c r="IZ208" s="8"/>
      <c r="JA208" s="8"/>
      <c r="JB208" s="8"/>
      <c r="JC208" s="8"/>
      <c r="JD208" s="8"/>
      <c r="JE208" s="8"/>
      <c r="JF208" s="8"/>
      <c r="JG208" s="8"/>
      <c r="JH208" s="8"/>
      <c r="JI208" s="8"/>
      <c r="JJ208" s="8"/>
      <c r="JK208" s="8"/>
      <c r="JL208" s="8"/>
      <c r="JM208" s="8"/>
      <c r="JN208" s="8"/>
      <c r="JO208" s="8"/>
      <c r="JP208" s="8"/>
      <c r="JQ208" s="8"/>
      <c r="JR208" s="8"/>
      <c r="JS208" s="8"/>
      <c r="JT208" s="8"/>
      <c r="JU208" s="8"/>
      <c r="JV208" s="8"/>
      <c r="JW208" s="8"/>
      <c r="JX208" s="8"/>
      <c r="JY208" s="8"/>
      <c r="JZ208" s="8"/>
      <c r="KA208" s="8"/>
      <c r="KB208" s="8"/>
      <c r="KC208" s="8"/>
      <c r="KD208" s="8"/>
      <c r="KE208" s="8"/>
      <c r="KF208" s="8"/>
      <c r="KG208" s="8"/>
      <c r="KH208" s="8"/>
      <c r="KI208" s="8"/>
      <c r="KJ208" s="8"/>
      <c r="KK208" s="8"/>
      <c r="KL208" s="8"/>
      <c r="KM208" s="8"/>
      <c r="KN208" s="8"/>
      <c r="KO208" s="8"/>
      <c r="KP208" s="8"/>
      <c r="KQ208" s="8"/>
      <c r="KR208" s="8"/>
      <c r="KS208" s="8"/>
      <c r="KT208" s="8"/>
      <c r="KU208" s="8"/>
      <c r="KV208" s="8"/>
      <c r="KW208" s="8"/>
      <c r="KX208" s="8"/>
      <c r="KY208" s="8"/>
      <c r="KZ208" s="8"/>
      <c r="LA208" s="8"/>
      <c r="LB208" s="8"/>
      <c r="LC208" s="8"/>
      <c r="LD208" s="8"/>
      <c r="LE208" s="8"/>
      <c r="LF208" s="8"/>
      <c r="LG208" s="8"/>
      <c r="LH208" s="8"/>
      <c r="LI208" s="8"/>
      <c r="LJ208" s="8"/>
      <c r="LK208" s="8"/>
      <c r="LL208" s="8"/>
      <c r="LM208" s="8"/>
      <c r="LN208" s="8"/>
      <c r="LO208" s="8"/>
      <c r="LP208" s="8"/>
      <c r="LQ208" s="8"/>
      <c r="LR208" s="8"/>
      <c r="LS208" s="8"/>
      <c r="LT208" s="8"/>
      <c r="LU208" s="8"/>
      <c r="LV208" s="8"/>
      <c r="LW208" s="8"/>
      <c r="LX208" s="8"/>
      <c r="LY208" s="8"/>
      <c r="LZ208" s="8"/>
      <c r="MA208" s="8"/>
      <c r="MB208" s="8"/>
      <c r="MC208" s="8"/>
      <c r="MD208" s="8"/>
      <c r="ME208" s="8"/>
      <c r="MF208" s="8"/>
      <c r="MG208" s="8"/>
      <c r="MH208" s="8"/>
      <c r="MI208" s="8"/>
      <c r="MJ208" s="8"/>
      <c r="MK208" s="8"/>
      <c r="ML208" s="8"/>
      <c r="MM208" s="8"/>
      <c r="MN208" s="8"/>
      <c r="MO208" s="8"/>
      <c r="MP208" s="8"/>
      <c r="MQ208" s="8"/>
      <c r="MR208" s="8"/>
      <c r="MS208" s="8"/>
      <c r="MT208" s="8"/>
      <c r="MU208" s="8"/>
      <c r="MV208" s="8"/>
      <c r="MW208" s="8"/>
      <c r="MX208" s="8"/>
      <c r="MY208" s="8"/>
      <c r="MZ208" s="8"/>
      <c r="NA208" s="8"/>
      <c r="NB208" s="8"/>
      <c r="NC208" s="8"/>
      <c r="ND208" s="8"/>
      <c r="NE208" s="8"/>
      <c r="NF208" s="8"/>
      <c r="NG208" s="8"/>
      <c r="NH208" s="8"/>
      <c r="NI208" s="8"/>
      <c r="NJ208" s="8"/>
      <c r="NK208" s="8"/>
      <c r="NL208" s="8"/>
      <c r="NM208" s="8"/>
      <c r="NN208" s="8"/>
      <c r="NO208" s="8"/>
      <c r="NP208" s="8"/>
      <c r="NQ208" s="8"/>
      <c r="NR208" s="8"/>
      <c r="NS208" s="8"/>
      <c r="NT208" s="8"/>
      <c r="NU208" s="8"/>
      <c r="NV208" s="8"/>
      <c r="NW208" s="8"/>
      <c r="NX208" s="8"/>
      <c r="NY208" s="8"/>
      <c r="NZ208" s="8"/>
      <c r="OA208" s="8"/>
      <c r="OB208" s="8"/>
      <c r="OC208" s="8"/>
      <c r="OD208" s="8"/>
      <c r="OE208" s="8"/>
      <c r="OF208" s="8"/>
      <c r="OG208" s="8"/>
      <c r="OH208" s="8"/>
      <c r="OI208" s="8"/>
      <c r="OJ208" s="8"/>
      <c r="OK208" s="8"/>
      <c r="OL208" s="8"/>
      <c r="OM208" s="8"/>
      <c r="ON208" s="8"/>
    </row>
    <row r="209" spans="1:404" s="9" customFormat="1" x14ac:dyDescent="0.15">
      <c r="A209" s="38"/>
      <c r="B209" s="11"/>
      <c r="C209" s="39"/>
      <c r="D209" s="40"/>
      <c r="E209" s="123"/>
      <c r="F209" s="95"/>
      <c r="G209" s="43"/>
      <c r="H209" s="44"/>
      <c r="I209" s="142"/>
      <c r="J209" s="86"/>
      <c r="K209" s="86"/>
      <c r="L209" s="176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  <c r="IL209" s="8"/>
      <c r="IM209" s="8"/>
      <c r="IN209" s="8"/>
      <c r="IO209" s="8"/>
      <c r="IP209" s="8"/>
      <c r="IQ209" s="8"/>
      <c r="IR209" s="8"/>
      <c r="IS209" s="8"/>
      <c r="IT209" s="8"/>
      <c r="IU209" s="8"/>
      <c r="IV209" s="8"/>
      <c r="IW209" s="8"/>
      <c r="IX209" s="8"/>
      <c r="IY209" s="8"/>
      <c r="IZ209" s="8"/>
      <c r="JA209" s="8"/>
      <c r="JB209" s="8"/>
      <c r="JC209" s="8"/>
      <c r="JD209" s="8"/>
      <c r="JE209" s="8"/>
      <c r="JF209" s="8"/>
      <c r="JG209" s="8"/>
      <c r="JH209" s="8"/>
      <c r="JI209" s="8"/>
      <c r="JJ209" s="8"/>
      <c r="JK209" s="8"/>
      <c r="JL209" s="8"/>
      <c r="JM209" s="8"/>
      <c r="JN209" s="8"/>
      <c r="JO209" s="8"/>
      <c r="JP209" s="8"/>
      <c r="JQ209" s="8"/>
      <c r="JR209" s="8"/>
      <c r="JS209" s="8"/>
      <c r="JT209" s="8"/>
      <c r="JU209" s="8"/>
      <c r="JV209" s="8"/>
      <c r="JW209" s="8"/>
      <c r="JX209" s="8"/>
      <c r="JY209" s="8"/>
      <c r="JZ209" s="8"/>
      <c r="KA209" s="8"/>
      <c r="KB209" s="8"/>
      <c r="KC209" s="8"/>
      <c r="KD209" s="8"/>
      <c r="KE209" s="8"/>
      <c r="KF209" s="8"/>
      <c r="KG209" s="8"/>
      <c r="KH209" s="8"/>
      <c r="KI209" s="8"/>
      <c r="KJ209" s="8"/>
      <c r="KK209" s="8"/>
      <c r="KL209" s="8"/>
      <c r="KM209" s="8"/>
      <c r="KN209" s="8"/>
      <c r="KO209" s="8"/>
      <c r="KP209" s="8"/>
      <c r="KQ209" s="8"/>
      <c r="KR209" s="8"/>
      <c r="KS209" s="8"/>
      <c r="KT209" s="8"/>
      <c r="KU209" s="8"/>
      <c r="KV209" s="8"/>
      <c r="KW209" s="8"/>
      <c r="KX209" s="8"/>
      <c r="KY209" s="8"/>
      <c r="KZ209" s="8"/>
      <c r="LA209" s="8"/>
      <c r="LB209" s="8"/>
      <c r="LC209" s="8"/>
      <c r="LD209" s="8"/>
      <c r="LE209" s="8"/>
      <c r="LF209" s="8"/>
      <c r="LG209" s="8"/>
      <c r="LH209" s="8"/>
      <c r="LI209" s="8"/>
      <c r="LJ209" s="8"/>
      <c r="LK209" s="8"/>
      <c r="LL209" s="8"/>
      <c r="LM209" s="8"/>
      <c r="LN209" s="8"/>
      <c r="LO209" s="8"/>
      <c r="LP209" s="8"/>
      <c r="LQ209" s="8"/>
      <c r="LR209" s="8"/>
      <c r="LS209" s="8"/>
      <c r="LT209" s="8"/>
      <c r="LU209" s="8"/>
      <c r="LV209" s="8"/>
      <c r="LW209" s="8"/>
      <c r="LX209" s="8"/>
      <c r="LY209" s="8"/>
      <c r="LZ209" s="8"/>
      <c r="MA209" s="8"/>
      <c r="MB209" s="8"/>
      <c r="MC209" s="8"/>
      <c r="MD209" s="8"/>
      <c r="ME209" s="8"/>
      <c r="MF209" s="8"/>
      <c r="MG209" s="8"/>
      <c r="MH209" s="8"/>
      <c r="MI209" s="8"/>
      <c r="MJ209" s="8"/>
      <c r="MK209" s="8"/>
      <c r="ML209" s="8"/>
      <c r="MM209" s="8"/>
      <c r="MN209" s="8"/>
      <c r="MO209" s="8"/>
      <c r="MP209" s="8"/>
      <c r="MQ209" s="8"/>
      <c r="MR209" s="8"/>
      <c r="MS209" s="8"/>
      <c r="MT209" s="8"/>
      <c r="MU209" s="8"/>
      <c r="MV209" s="8"/>
      <c r="MW209" s="8"/>
      <c r="MX209" s="8"/>
      <c r="MY209" s="8"/>
      <c r="MZ209" s="8"/>
      <c r="NA209" s="8"/>
      <c r="NB209" s="8"/>
      <c r="NC209" s="8"/>
      <c r="ND209" s="8"/>
      <c r="NE209" s="8"/>
      <c r="NF209" s="8"/>
      <c r="NG209" s="8"/>
      <c r="NH209" s="8"/>
      <c r="NI209" s="8"/>
      <c r="NJ209" s="8"/>
      <c r="NK209" s="8"/>
      <c r="NL209" s="8"/>
      <c r="NM209" s="8"/>
      <c r="NN209" s="8"/>
      <c r="NO209" s="8"/>
      <c r="NP209" s="8"/>
      <c r="NQ209" s="8"/>
      <c r="NR209" s="8"/>
      <c r="NS209" s="8"/>
      <c r="NT209" s="8"/>
      <c r="NU209" s="8"/>
      <c r="NV209" s="8"/>
      <c r="NW209" s="8"/>
      <c r="NX209" s="8"/>
      <c r="NY209" s="8"/>
      <c r="NZ209" s="8"/>
      <c r="OA209" s="8"/>
      <c r="OB209" s="8"/>
      <c r="OC209" s="8"/>
      <c r="OD209" s="8"/>
      <c r="OE209" s="8"/>
      <c r="OF209" s="8"/>
      <c r="OG209" s="8"/>
      <c r="OH209" s="8"/>
      <c r="OI209" s="8"/>
      <c r="OJ209" s="8"/>
      <c r="OK209" s="8"/>
      <c r="OL209" s="8"/>
      <c r="OM209" s="8"/>
      <c r="ON209" s="8"/>
    </row>
    <row r="210" spans="1:404" s="9" customFormat="1" ht="14.25" thickBot="1" x14ac:dyDescent="0.2">
      <c r="A210" s="55" t="s">
        <v>33</v>
      </c>
      <c r="B210" s="321"/>
      <c r="C210" s="56"/>
      <c r="D210" s="57"/>
      <c r="E210" s="122">
        <f>SUBTOTAL(109,E192:E207)</f>
        <v>18</v>
      </c>
      <c r="F210" s="827">
        <f>SUBTOTAL(109,F192:F207)</f>
        <v>250.18999999999997</v>
      </c>
      <c r="G210" s="59"/>
      <c r="H210" s="60"/>
      <c r="I210" s="178"/>
      <c r="J210" s="179"/>
      <c r="K210" s="179">
        <f>SUM(K192:K209)</f>
        <v>2760</v>
      </c>
      <c r="L210" s="262">
        <f>SUM(L192:L209)</f>
        <v>47516.319999999992</v>
      </c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  <c r="IP210" s="8"/>
      <c r="IQ210" s="8"/>
      <c r="IR210" s="8"/>
      <c r="IS210" s="8"/>
      <c r="IT210" s="8"/>
      <c r="IU210" s="8"/>
      <c r="IV210" s="8"/>
      <c r="IW210" s="8"/>
      <c r="IX210" s="8"/>
      <c r="IY210" s="8"/>
      <c r="IZ210" s="8"/>
      <c r="JA210" s="8"/>
      <c r="JB210" s="8"/>
      <c r="JC210" s="8"/>
      <c r="JD210" s="8"/>
      <c r="JE210" s="8"/>
      <c r="JF210" s="8"/>
      <c r="JG210" s="8"/>
      <c r="JH210" s="8"/>
      <c r="JI210" s="8"/>
      <c r="JJ210" s="8"/>
      <c r="JK210" s="8"/>
      <c r="JL210" s="8"/>
      <c r="JM210" s="8"/>
      <c r="JN210" s="8"/>
      <c r="JO210" s="8"/>
      <c r="JP210" s="8"/>
      <c r="JQ210" s="8"/>
      <c r="JR210" s="8"/>
      <c r="JS210" s="8"/>
      <c r="JT210" s="8"/>
      <c r="JU210" s="8"/>
      <c r="JV210" s="8"/>
      <c r="JW210" s="8"/>
      <c r="JX210" s="8"/>
      <c r="JY210" s="8"/>
      <c r="JZ210" s="8"/>
      <c r="KA210" s="8"/>
      <c r="KB210" s="8"/>
      <c r="KC210" s="8"/>
      <c r="KD210" s="8"/>
      <c r="KE210" s="8"/>
      <c r="KF210" s="8"/>
      <c r="KG210" s="8"/>
      <c r="KH210" s="8"/>
      <c r="KI210" s="8"/>
      <c r="KJ210" s="8"/>
      <c r="KK210" s="8"/>
      <c r="KL210" s="8"/>
      <c r="KM210" s="8"/>
      <c r="KN210" s="8"/>
      <c r="KO210" s="8"/>
      <c r="KP210" s="8"/>
      <c r="KQ210" s="8"/>
      <c r="KR210" s="8"/>
      <c r="KS210" s="8"/>
      <c r="KT210" s="8"/>
      <c r="KU210" s="8"/>
      <c r="KV210" s="8"/>
      <c r="KW210" s="8"/>
      <c r="KX210" s="8"/>
      <c r="KY210" s="8"/>
      <c r="KZ210" s="8"/>
      <c r="LA210" s="8"/>
      <c r="LB210" s="8"/>
      <c r="LC210" s="8"/>
      <c r="LD210" s="8"/>
      <c r="LE210" s="8"/>
      <c r="LF210" s="8"/>
      <c r="LG210" s="8"/>
      <c r="LH210" s="8"/>
      <c r="LI210" s="8"/>
      <c r="LJ210" s="8"/>
      <c r="LK210" s="8"/>
      <c r="LL210" s="8"/>
      <c r="LM210" s="8"/>
      <c r="LN210" s="8"/>
      <c r="LO210" s="8"/>
      <c r="LP210" s="8"/>
      <c r="LQ210" s="8"/>
      <c r="LR210" s="8"/>
      <c r="LS210" s="8"/>
      <c r="LT210" s="8"/>
      <c r="LU210" s="8"/>
      <c r="LV210" s="8"/>
      <c r="LW210" s="8"/>
      <c r="LX210" s="8"/>
      <c r="LY210" s="8"/>
      <c r="LZ210" s="8"/>
      <c r="MA210" s="8"/>
      <c r="MB210" s="8"/>
      <c r="MC210" s="8"/>
      <c r="MD210" s="8"/>
      <c r="ME210" s="8"/>
      <c r="MF210" s="8"/>
      <c r="MG210" s="8"/>
      <c r="MH210" s="8"/>
      <c r="MI210" s="8"/>
      <c r="MJ210" s="8"/>
      <c r="MK210" s="8"/>
      <c r="ML210" s="8"/>
      <c r="MM210" s="8"/>
      <c r="MN210" s="8"/>
      <c r="MO210" s="8"/>
      <c r="MP210" s="8"/>
      <c r="MQ210" s="8"/>
      <c r="MR210" s="8"/>
      <c r="MS210" s="8"/>
      <c r="MT210" s="8"/>
      <c r="MU210" s="8"/>
      <c r="MV210" s="8"/>
      <c r="MW210" s="8"/>
      <c r="MX210" s="8"/>
      <c r="MY210" s="8"/>
      <c r="MZ210" s="8"/>
      <c r="NA210" s="8"/>
      <c r="NB210" s="8"/>
      <c r="NC210" s="8"/>
      <c r="ND210" s="8"/>
      <c r="NE210" s="8"/>
      <c r="NF210" s="8"/>
      <c r="NG210" s="8"/>
      <c r="NH210" s="8"/>
      <c r="NI210" s="8"/>
      <c r="NJ210" s="8"/>
      <c r="NK210" s="8"/>
      <c r="NL210" s="8"/>
      <c r="NM210" s="8"/>
      <c r="NN210" s="8"/>
      <c r="NO210" s="8"/>
      <c r="NP210" s="8"/>
      <c r="NQ210" s="8"/>
      <c r="NR210" s="8"/>
      <c r="NS210" s="8"/>
      <c r="NT210" s="8"/>
      <c r="NU210" s="8"/>
      <c r="NV210" s="8"/>
      <c r="NW210" s="8"/>
      <c r="NX210" s="8"/>
      <c r="NY210" s="8"/>
      <c r="NZ210" s="8"/>
      <c r="OA210" s="8"/>
      <c r="OB210" s="8"/>
      <c r="OC210" s="8"/>
      <c r="OD210" s="8"/>
      <c r="OE210" s="8"/>
      <c r="OF210" s="8"/>
      <c r="OG210" s="8"/>
      <c r="OH210" s="8"/>
      <c r="OI210" s="8"/>
      <c r="OJ210" s="8"/>
      <c r="OK210" s="8"/>
      <c r="OL210" s="8"/>
      <c r="OM210" s="8"/>
      <c r="ON210" s="8"/>
    </row>
    <row r="211" spans="1:404" s="9" customFormat="1" x14ac:dyDescent="0.15">
      <c r="A211" s="62" t="s">
        <v>675</v>
      </c>
      <c r="B211" s="71"/>
      <c r="C211" s="333"/>
      <c r="D211" s="146"/>
      <c r="E211" s="334"/>
      <c r="F211" s="335"/>
      <c r="G211" s="318"/>
      <c r="H211" s="126"/>
      <c r="I211" s="268"/>
      <c r="J211" s="256"/>
      <c r="K211" s="256"/>
      <c r="L211" s="201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  <c r="IP211" s="8"/>
      <c r="IQ211" s="8"/>
      <c r="IR211" s="8"/>
      <c r="IS211" s="8"/>
      <c r="IT211" s="8"/>
      <c r="IU211" s="8"/>
      <c r="IV211" s="8"/>
      <c r="IW211" s="8"/>
      <c r="IX211" s="8"/>
      <c r="IY211" s="8"/>
      <c r="IZ211" s="8"/>
      <c r="JA211" s="8"/>
      <c r="JB211" s="8"/>
      <c r="JC211" s="8"/>
      <c r="JD211" s="8"/>
      <c r="JE211" s="8"/>
      <c r="JF211" s="8"/>
      <c r="JG211" s="8"/>
      <c r="JH211" s="8"/>
      <c r="JI211" s="8"/>
      <c r="JJ211" s="8"/>
      <c r="JK211" s="8"/>
      <c r="JL211" s="8"/>
      <c r="JM211" s="8"/>
      <c r="JN211" s="8"/>
      <c r="JO211" s="8"/>
      <c r="JP211" s="8"/>
      <c r="JQ211" s="8"/>
      <c r="JR211" s="8"/>
      <c r="JS211" s="8"/>
      <c r="JT211" s="8"/>
      <c r="JU211" s="8"/>
      <c r="JV211" s="8"/>
      <c r="JW211" s="8"/>
      <c r="JX211" s="8"/>
      <c r="JY211" s="8"/>
      <c r="JZ211" s="8"/>
      <c r="KA211" s="8"/>
      <c r="KB211" s="8"/>
      <c r="KC211" s="8"/>
      <c r="KD211" s="8"/>
      <c r="KE211" s="8"/>
      <c r="KF211" s="8"/>
      <c r="KG211" s="8"/>
      <c r="KH211" s="8"/>
      <c r="KI211" s="8"/>
      <c r="KJ211" s="8"/>
      <c r="KK211" s="8"/>
      <c r="KL211" s="8"/>
      <c r="KM211" s="8"/>
      <c r="KN211" s="8"/>
      <c r="KO211" s="8"/>
      <c r="KP211" s="8"/>
      <c r="KQ211" s="8"/>
      <c r="KR211" s="8"/>
      <c r="KS211" s="8"/>
      <c r="KT211" s="8"/>
      <c r="KU211" s="8"/>
      <c r="KV211" s="8"/>
      <c r="KW211" s="8"/>
      <c r="KX211" s="8"/>
      <c r="KY211" s="8"/>
      <c r="KZ211" s="8"/>
      <c r="LA211" s="8"/>
      <c r="LB211" s="8"/>
      <c r="LC211" s="8"/>
      <c r="LD211" s="8"/>
      <c r="LE211" s="8"/>
      <c r="LF211" s="8"/>
      <c r="LG211" s="8"/>
      <c r="LH211" s="8"/>
      <c r="LI211" s="8"/>
      <c r="LJ211" s="8"/>
      <c r="LK211" s="8"/>
      <c r="LL211" s="8"/>
      <c r="LM211" s="8"/>
      <c r="LN211" s="8"/>
      <c r="LO211" s="8"/>
      <c r="LP211" s="8"/>
      <c r="LQ211" s="8"/>
      <c r="LR211" s="8"/>
      <c r="LS211" s="8"/>
      <c r="LT211" s="8"/>
      <c r="LU211" s="8"/>
      <c r="LV211" s="8"/>
      <c r="LW211" s="8"/>
      <c r="LX211" s="8"/>
      <c r="LY211" s="8"/>
      <c r="LZ211" s="8"/>
      <c r="MA211" s="8"/>
      <c r="MB211" s="8"/>
      <c r="MC211" s="8"/>
      <c r="MD211" s="8"/>
      <c r="ME211" s="8"/>
      <c r="MF211" s="8"/>
      <c r="MG211" s="8"/>
      <c r="MH211" s="8"/>
      <c r="MI211" s="8"/>
      <c r="MJ211" s="8"/>
      <c r="MK211" s="8"/>
      <c r="ML211" s="8"/>
      <c r="MM211" s="8"/>
      <c r="MN211" s="8"/>
      <c r="MO211" s="8"/>
      <c r="MP211" s="8"/>
      <c r="MQ211" s="8"/>
      <c r="MR211" s="8"/>
      <c r="MS211" s="8"/>
      <c r="MT211" s="8"/>
      <c r="MU211" s="8"/>
      <c r="MV211" s="8"/>
      <c r="MW211" s="8"/>
      <c r="MX211" s="8"/>
      <c r="MY211" s="8"/>
      <c r="MZ211" s="8"/>
      <c r="NA211" s="8"/>
      <c r="NB211" s="8"/>
      <c r="NC211" s="8"/>
      <c r="ND211" s="8"/>
      <c r="NE211" s="8"/>
      <c r="NF211" s="8"/>
      <c r="NG211" s="8"/>
      <c r="NH211" s="8"/>
      <c r="NI211" s="8"/>
      <c r="NJ211" s="8"/>
      <c r="NK211" s="8"/>
      <c r="NL211" s="8"/>
      <c r="NM211" s="8"/>
      <c r="NN211" s="8"/>
      <c r="NO211" s="8"/>
      <c r="NP211" s="8"/>
      <c r="NQ211" s="8"/>
      <c r="NR211" s="8"/>
      <c r="NS211" s="8"/>
      <c r="NT211" s="8"/>
      <c r="NU211" s="8"/>
      <c r="NV211" s="8"/>
      <c r="NW211" s="8"/>
      <c r="NX211" s="8"/>
      <c r="NY211" s="8"/>
      <c r="NZ211" s="8"/>
      <c r="OA211" s="8"/>
      <c r="OB211" s="8"/>
      <c r="OC211" s="8"/>
      <c r="OD211" s="8"/>
      <c r="OE211" s="8"/>
      <c r="OF211" s="8"/>
      <c r="OG211" s="8"/>
      <c r="OH211" s="8"/>
      <c r="OI211" s="8"/>
      <c r="OJ211" s="8"/>
      <c r="OK211" s="8"/>
      <c r="OL211" s="8"/>
      <c r="OM211" s="8"/>
      <c r="ON211" s="8"/>
    </row>
    <row r="212" spans="1:404" s="9" customFormat="1" x14ac:dyDescent="0.15">
      <c r="A212" s="38">
        <v>701</v>
      </c>
      <c r="B212" s="11" t="s">
        <v>675</v>
      </c>
      <c r="C212" s="39">
        <v>2700</v>
      </c>
      <c r="D212" s="40">
        <v>77</v>
      </c>
      <c r="E212" s="123">
        <v>1</v>
      </c>
      <c r="F212" s="95">
        <f>SUM(D212*E212)</f>
        <v>77</v>
      </c>
      <c r="G212" s="43" t="s">
        <v>669</v>
      </c>
      <c r="H212" s="44"/>
      <c r="I212" s="53" t="s">
        <v>304</v>
      </c>
      <c r="J212" s="46" t="s">
        <v>8</v>
      </c>
      <c r="K212" s="86">
        <v>156</v>
      </c>
      <c r="L212" s="219">
        <f>K212*F212</f>
        <v>12012</v>
      </c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  <c r="IL212" s="8"/>
      <c r="IM212" s="8"/>
      <c r="IN212" s="8"/>
      <c r="IO212" s="8"/>
      <c r="IP212" s="8"/>
      <c r="IQ212" s="8"/>
      <c r="IR212" s="8"/>
      <c r="IS212" s="8"/>
      <c r="IT212" s="8"/>
      <c r="IU212" s="8"/>
      <c r="IV212" s="8"/>
      <c r="IW212" s="8"/>
      <c r="IX212" s="8"/>
      <c r="IY212" s="8"/>
      <c r="IZ212" s="8"/>
      <c r="JA212" s="8"/>
      <c r="JB212" s="8"/>
      <c r="JC212" s="8"/>
      <c r="JD212" s="8"/>
      <c r="JE212" s="8"/>
      <c r="JF212" s="8"/>
      <c r="JG212" s="8"/>
      <c r="JH212" s="8"/>
      <c r="JI212" s="8"/>
      <c r="JJ212" s="8"/>
      <c r="JK212" s="8"/>
      <c r="JL212" s="8"/>
      <c r="JM212" s="8"/>
      <c r="JN212" s="8"/>
      <c r="JO212" s="8"/>
      <c r="JP212" s="8"/>
      <c r="JQ212" s="8"/>
      <c r="JR212" s="8"/>
      <c r="JS212" s="8"/>
      <c r="JT212" s="8"/>
      <c r="JU212" s="8"/>
      <c r="JV212" s="8"/>
      <c r="JW212" s="8"/>
      <c r="JX212" s="8"/>
      <c r="JY212" s="8"/>
      <c r="JZ212" s="8"/>
      <c r="KA212" s="8"/>
      <c r="KB212" s="8"/>
      <c r="KC212" s="8"/>
      <c r="KD212" s="8"/>
      <c r="KE212" s="8"/>
      <c r="KF212" s="8"/>
      <c r="KG212" s="8"/>
      <c r="KH212" s="8"/>
      <c r="KI212" s="8"/>
      <c r="KJ212" s="8"/>
      <c r="KK212" s="8"/>
      <c r="KL212" s="8"/>
      <c r="KM212" s="8"/>
      <c r="KN212" s="8"/>
      <c r="KO212" s="8"/>
      <c r="KP212" s="8"/>
      <c r="KQ212" s="8"/>
      <c r="KR212" s="8"/>
      <c r="KS212" s="8"/>
      <c r="KT212" s="8"/>
      <c r="KU212" s="8"/>
      <c r="KV212" s="8"/>
      <c r="KW212" s="8"/>
      <c r="KX212" s="8"/>
      <c r="KY212" s="8"/>
      <c r="KZ212" s="8"/>
      <c r="LA212" s="8"/>
      <c r="LB212" s="8"/>
      <c r="LC212" s="8"/>
      <c r="LD212" s="8"/>
      <c r="LE212" s="8"/>
      <c r="LF212" s="8"/>
      <c r="LG212" s="8"/>
      <c r="LH212" s="8"/>
      <c r="LI212" s="8"/>
      <c r="LJ212" s="8"/>
      <c r="LK212" s="8"/>
      <c r="LL212" s="8"/>
      <c r="LM212" s="8"/>
      <c r="LN212" s="8"/>
      <c r="LO212" s="8"/>
      <c r="LP212" s="8"/>
      <c r="LQ212" s="8"/>
      <c r="LR212" s="8"/>
      <c r="LS212" s="8"/>
      <c r="LT212" s="8"/>
      <c r="LU212" s="8"/>
      <c r="LV212" s="8"/>
      <c r="LW212" s="8"/>
      <c r="LX212" s="8"/>
      <c r="LY212" s="8"/>
      <c r="LZ212" s="8"/>
      <c r="MA212" s="8"/>
      <c r="MB212" s="8"/>
      <c r="MC212" s="8"/>
      <c r="MD212" s="8"/>
      <c r="ME212" s="8"/>
      <c r="MF212" s="8"/>
      <c r="MG212" s="8"/>
      <c r="MH212" s="8"/>
      <c r="MI212" s="8"/>
      <c r="MJ212" s="8"/>
      <c r="MK212" s="8"/>
      <c r="ML212" s="8"/>
      <c r="MM212" s="8"/>
      <c r="MN212" s="8"/>
      <c r="MO212" s="8"/>
      <c r="MP212" s="8"/>
      <c r="MQ212" s="8"/>
      <c r="MR212" s="8"/>
      <c r="MS212" s="8"/>
      <c r="MT212" s="8"/>
      <c r="MU212" s="8"/>
      <c r="MV212" s="8"/>
      <c r="MW212" s="8"/>
      <c r="MX212" s="8"/>
      <c r="MY212" s="8"/>
      <c r="MZ212" s="8"/>
      <c r="NA212" s="8"/>
      <c r="NB212" s="8"/>
      <c r="NC212" s="8"/>
      <c r="ND212" s="8"/>
      <c r="NE212" s="8"/>
      <c r="NF212" s="8"/>
      <c r="NG212" s="8"/>
      <c r="NH212" s="8"/>
      <c r="NI212" s="8"/>
      <c r="NJ212" s="8"/>
      <c r="NK212" s="8"/>
      <c r="NL212" s="8"/>
      <c r="NM212" s="8"/>
      <c r="NN212" s="8"/>
      <c r="NO212" s="8"/>
      <c r="NP212" s="8"/>
      <c r="NQ212" s="8"/>
      <c r="NR212" s="8"/>
      <c r="NS212" s="8"/>
      <c r="NT212" s="8"/>
      <c r="NU212" s="8"/>
      <c r="NV212" s="8"/>
      <c r="NW212" s="8"/>
      <c r="NX212" s="8"/>
      <c r="NY212" s="8"/>
      <c r="NZ212" s="8"/>
      <c r="OA212" s="8"/>
      <c r="OB212" s="8"/>
      <c r="OC212" s="8"/>
      <c r="OD212" s="8"/>
      <c r="OE212" s="8"/>
      <c r="OF212" s="8"/>
      <c r="OG212" s="8"/>
      <c r="OH212" s="8"/>
      <c r="OI212" s="8"/>
      <c r="OJ212" s="8"/>
      <c r="OK212" s="8"/>
      <c r="OL212" s="8"/>
      <c r="OM212" s="8"/>
      <c r="ON212" s="8"/>
    </row>
    <row r="213" spans="1:404" s="9" customFormat="1" x14ac:dyDescent="0.15">
      <c r="A213" s="38">
        <v>702</v>
      </c>
      <c r="B213" s="11" t="s">
        <v>676</v>
      </c>
      <c r="C213" s="39">
        <v>2700</v>
      </c>
      <c r="D213" s="40">
        <v>9.08</v>
      </c>
      <c r="E213" s="123">
        <v>1</v>
      </c>
      <c r="F213" s="95">
        <f>SUM(D213*E213)</f>
        <v>9.08</v>
      </c>
      <c r="G213" s="43" t="s">
        <v>669</v>
      </c>
      <c r="H213" s="44"/>
      <c r="I213" s="53" t="s">
        <v>304</v>
      </c>
      <c r="J213" s="46" t="s">
        <v>8</v>
      </c>
      <c r="K213" s="86">
        <v>156</v>
      </c>
      <c r="L213" s="219">
        <f>K213*F213</f>
        <v>1416.48</v>
      </c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  <c r="IK213" s="8"/>
      <c r="IL213" s="8"/>
      <c r="IM213" s="8"/>
      <c r="IN213" s="8"/>
      <c r="IO213" s="8"/>
      <c r="IP213" s="8"/>
      <c r="IQ213" s="8"/>
      <c r="IR213" s="8"/>
      <c r="IS213" s="8"/>
      <c r="IT213" s="8"/>
      <c r="IU213" s="8"/>
      <c r="IV213" s="8"/>
      <c r="IW213" s="8"/>
      <c r="IX213" s="8"/>
      <c r="IY213" s="8"/>
      <c r="IZ213" s="8"/>
      <c r="JA213" s="8"/>
      <c r="JB213" s="8"/>
      <c r="JC213" s="8"/>
      <c r="JD213" s="8"/>
      <c r="JE213" s="8"/>
      <c r="JF213" s="8"/>
      <c r="JG213" s="8"/>
      <c r="JH213" s="8"/>
      <c r="JI213" s="8"/>
      <c r="JJ213" s="8"/>
      <c r="JK213" s="8"/>
      <c r="JL213" s="8"/>
      <c r="JM213" s="8"/>
      <c r="JN213" s="8"/>
      <c r="JO213" s="8"/>
      <c r="JP213" s="8"/>
      <c r="JQ213" s="8"/>
      <c r="JR213" s="8"/>
      <c r="JS213" s="8"/>
      <c r="JT213" s="8"/>
      <c r="JU213" s="8"/>
      <c r="JV213" s="8"/>
      <c r="JW213" s="8"/>
      <c r="JX213" s="8"/>
      <c r="JY213" s="8"/>
      <c r="JZ213" s="8"/>
      <c r="KA213" s="8"/>
      <c r="KB213" s="8"/>
      <c r="KC213" s="8"/>
      <c r="KD213" s="8"/>
      <c r="KE213" s="8"/>
      <c r="KF213" s="8"/>
      <c r="KG213" s="8"/>
      <c r="KH213" s="8"/>
      <c r="KI213" s="8"/>
      <c r="KJ213" s="8"/>
      <c r="KK213" s="8"/>
      <c r="KL213" s="8"/>
      <c r="KM213" s="8"/>
      <c r="KN213" s="8"/>
      <c r="KO213" s="8"/>
      <c r="KP213" s="8"/>
      <c r="KQ213" s="8"/>
      <c r="KR213" s="8"/>
      <c r="KS213" s="8"/>
      <c r="KT213" s="8"/>
      <c r="KU213" s="8"/>
      <c r="KV213" s="8"/>
      <c r="KW213" s="8"/>
      <c r="KX213" s="8"/>
      <c r="KY213" s="8"/>
      <c r="KZ213" s="8"/>
      <c r="LA213" s="8"/>
      <c r="LB213" s="8"/>
      <c r="LC213" s="8"/>
      <c r="LD213" s="8"/>
      <c r="LE213" s="8"/>
      <c r="LF213" s="8"/>
      <c r="LG213" s="8"/>
      <c r="LH213" s="8"/>
      <c r="LI213" s="8"/>
      <c r="LJ213" s="8"/>
      <c r="LK213" s="8"/>
      <c r="LL213" s="8"/>
      <c r="LM213" s="8"/>
      <c r="LN213" s="8"/>
      <c r="LO213" s="8"/>
      <c r="LP213" s="8"/>
      <c r="LQ213" s="8"/>
      <c r="LR213" s="8"/>
      <c r="LS213" s="8"/>
      <c r="LT213" s="8"/>
      <c r="LU213" s="8"/>
      <c r="LV213" s="8"/>
      <c r="LW213" s="8"/>
      <c r="LX213" s="8"/>
      <c r="LY213" s="8"/>
      <c r="LZ213" s="8"/>
      <c r="MA213" s="8"/>
      <c r="MB213" s="8"/>
      <c r="MC213" s="8"/>
      <c r="MD213" s="8"/>
      <c r="ME213" s="8"/>
      <c r="MF213" s="8"/>
      <c r="MG213" s="8"/>
      <c r="MH213" s="8"/>
      <c r="MI213" s="8"/>
      <c r="MJ213" s="8"/>
      <c r="MK213" s="8"/>
      <c r="ML213" s="8"/>
      <c r="MM213" s="8"/>
      <c r="MN213" s="8"/>
      <c r="MO213" s="8"/>
      <c r="MP213" s="8"/>
      <c r="MQ213" s="8"/>
      <c r="MR213" s="8"/>
      <c r="MS213" s="8"/>
      <c r="MT213" s="8"/>
      <c r="MU213" s="8"/>
      <c r="MV213" s="8"/>
      <c r="MW213" s="8"/>
      <c r="MX213" s="8"/>
      <c r="MY213" s="8"/>
      <c r="MZ213" s="8"/>
      <c r="NA213" s="8"/>
      <c r="NB213" s="8"/>
      <c r="NC213" s="8"/>
      <c r="ND213" s="8"/>
      <c r="NE213" s="8"/>
      <c r="NF213" s="8"/>
      <c r="NG213" s="8"/>
      <c r="NH213" s="8"/>
      <c r="NI213" s="8"/>
      <c r="NJ213" s="8"/>
      <c r="NK213" s="8"/>
      <c r="NL213" s="8"/>
      <c r="NM213" s="8"/>
      <c r="NN213" s="8"/>
      <c r="NO213" s="8"/>
      <c r="NP213" s="8"/>
      <c r="NQ213" s="8"/>
      <c r="NR213" s="8"/>
      <c r="NS213" s="8"/>
      <c r="NT213" s="8"/>
      <c r="NU213" s="8"/>
      <c r="NV213" s="8"/>
      <c r="NW213" s="8"/>
      <c r="NX213" s="8"/>
      <c r="NY213" s="8"/>
      <c r="NZ213" s="8"/>
      <c r="OA213" s="8"/>
      <c r="OB213" s="8"/>
      <c r="OC213" s="8"/>
      <c r="OD213" s="8"/>
      <c r="OE213" s="8"/>
      <c r="OF213" s="8"/>
      <c r="OG213" s="8"/>
      <c r="OH213" s="8"/>
      <c r="OI213" s="8"/>
      <c r="OJ213" s="8"/>
      <c r="OK213" s="8"/>
      <c r="OL213" s="8"/>
      <c r="OM213" s="8"/>
      <c r="ON213" s="8"/>
    </row>
    <row r="214" spans="1:404" s="9" customFormat="1" x14ac:dyDescent="0.15">
      <c r="A214" s="38">
        <v>703</v>
      </c>
      <c r="B214" s="11" t="s">
        <v>677</v>
      </c>
      <c r="C214" s="39"/>
      <c r="D214" s="40">
        <v>4.67</v>
      </c>
      <c r="E214" s="123">
        <v>1</v>
      </c>
      <c r="F214" s="95">
        <f>SUM(D214*E214)</f>
        <v>4.67</v>
      </c>
      <c r="G214" s="43" t="s">
        <v>669</v>
      </c>
      <c r="H214" s="44"/>
      <c r="I214" s="53" t="s">
        <v>9</v>
      </c>
      <c r="J214" s="46" t="s">
        <v>10</v>
      </c>
      <c r="K214" s="86">
        <v>261</v>
      </c>
      <c r="L214" s="219">
        <f>K214*F214</f>
        <v>1218.8699999999999</v>
      </c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  <c r="IL214" s="8"/>
      <c r="IM214" s="8"/>
      <c r="IN214" s="8"/>
      <c r="IO214" s="8"/>
      <c r="IP214" s="8"/>
      <c r="IQ214" s="8"/>
      <c r="IR214" s="8"/>
      <c r="IS214" s="8"/>
      <c r="IT214" s="8"/>
      <c r="IU214" s="8"/>
      <c r="IV214" s="8"/>
      <c r="IW214" s="8"/>
      <c r="IX214" s="8"/>
      <c r="IY214" s="8"/>
      <c r="IZ214" s="8"/>
      <c r="JA214" s="8"/>
      <c r="JB214" s="8"/>
      <c r="JC214" s="8"/>
      <c r="JD214" s="8"/>
      <c r="JE214" s="8"/>
      <c r="JF214" s="8"/>
      <c r="JG214" s="8"/>
      <c r="JH214" s="8"/>
      <c r="JI214" s="8"/>
      <c r="JJ214" s="8"/>
      <c r="JK214" s="8"/>
      <c r="JL214" s="8"/>
      <c r="JM214" s="8"/>
      <c r="JN214" s="8"/>
      <c r="JO214" s="8"/>
      <c r="JP214" s="8"/>
      <c r="JQ214" s="8"/>
      <c r="JR214" s="8"/>
      <c r="JS214" s="8"/>
      <c r="JT214" s="8"/>
      <c r="JU214" s="8"/>
      <c r="JV214" s="8"/>
      <c r="JW214" s="8"/>
      <c r="JX214" s="8"/>
      <c r="JY214" s="8"/>
      <c r="JZ214" s="8"/>
      <c r="KA214" s="8"/>
      <c r="KB214" s="8"/>
      <c r="KC214" s="8"/>
      <c r="KD214" s="8"/>
      <c r="KE214" s="8"/>
      <c r="KF214" s="8"/>
      <c r="KG214" s="8"/>
      <c r="KH214" s="8"/>
      <c r="KI214" s="8"/>
      <c r="KJ214" s="8"/>
      <c r="KK214" s="8"/>
      <c r="KL214" s="8"/>
      <c r="KM214" s="8"/>
      <c r="KN214" s="8"/>
      <c r="KO214" s="8"/>
      <c r="KP214" s="8"/>
      <c r="KQ214" s="8"/>
      <c r="KR214" s="8"/>
      <c r="KS214" s="8"/>
      <c r="KT214" s="8"/>
      <c r="KU214" s="8"/>
      <c r="KV214" s="8"/>
      <c r="KW214" s="8"/>
      <c r="KX214" s="8"/>
      <c r="KY214" s="8"/>
      <c r="KZ214" s="8"/>
      <c r="LA214" s="8"/>
      <c r="LB214" s="8"/>
      <c r="LC214" s="8"/>
      <c r="LD214" s="8"/>
      <c r="LE214" s="8"/>
      <c r="LF214" s="8"/>
      <c r="LG214" s="8"/>
      <c r="LH214" s="8"/>
      <c r="LI214" s="8"/>
      <c r="LJ214" s="8"/>
      <c r="LK214" s="8"/>
      <c r="LL214" s="8"/>
      <c r="LM214" s="8"/>
      <c r="LN214" s="8"/>
      <c r="LO214" s="8"/>
      <c r="LP214" s="8"/>
      <c r="LQ214" s="8"/>
      <c r="LR214" s="8"/>
      <c r="LS214" s="8"/>
      <c r="LT214" s="8"/>
      <c r="LU214" s="8"/>
      <c r="LV214" s="8"/>
      <c r="LW214" s="8"/>
      <c r="LX214" s="8"/>
      <c r="LY214" s="8"/>
      <c r="LZ214" s="8"/>
      <c r="MA214" s="8"/>
      <c r="MB214" s="8"/>
      <c r="MC214" s="8"/>
      <c r="MD214" s="8"/>
      <c r="ME214" s="8"/>
      <c r="MF214" s="8"/>
      <c r="MG214" s="8"/>
      <c r="MH214" s="8"/>
      <c r="MI214" s="8"/>
      <c r="MJ214" s="8"/>
      <c r="MK214" s="8"/>
      <c r="ML214" s="8"/>
      <c r="MM214" s="8"/>
      <c r="MN214" s="8"/>
      <c r="MO214" s="8"/>
      <c r="MP214" s="8"/>
      <c r="MQ214" s="8"/>
      <c r="MR214" s="8"/>
      <c r="MS214" s="8"/>
      <c r="MT214" s="8"/>
      <c r="MU214" s="8"/>
      <c r="MV214" s="8"/>
      <c r="MW214" s="8"/>
      <c r="MX214" s="8"/>
      <c r="MY214" s="8"/>
      <c r="MZ214" s="8"/>
      <c r="NA214" s="8"/>
      <c r="NB214" s="8"/>
      <c r="NC214" s="8"/>
      <c r="ND214" s="8"/>
      <c r="NE214" s="8"/>
      <c r="NF214" s="8"/>
      <c r="NG214" s="8"/>
      <c r="NH214" s="8"/>
      <c r="NI214" s="8"/>
      <c r="NJ214" s="8"/>
      <c r="NK214" s="8"/>
      <c r="NL214" s="8"/>
      <c r="NM214" s="8"/>
      <c r="NN214" s="8"/>
      <c r="NO214" s="8"/>
      <c r="NP214" s="8"/>
      <c r="NQ214" s="8"/>
      <c r="NR214" s="8"/>
      <c r="NS214" s="8"/>
      <c r="NT214" s="8"/>
      <c r="NU214" s="8"/>
      <c r="NV214" s="8"/>
      <c r="NW214" s="8"/>
      <c r="NX214" s="8"/>
      <c r="NY214" s="8"/>
      <c r="NZ214" s="8"/>
      <c r="OA214" s="8"/>
      <c r="OB214" s="8"/>
      <c r="OC214" s="8"/>
      <c r="OD214" s="8"/>
      <c r="OE214" s="8"/>
      <c r="OF214" s="8"/>
      <c r="OG214" s="8"/>
      <c r="OH214" s="8"/>
      <c r="OI214" s="8"/>
      <c r="OJ214" s="8"/>
      <c r="OK214" s="8"/>
      <c r="OL214" s="8"/>
      <c r="OM214" s="8"/>
      <c r="ON214" s="8"/>
    </row>
    <row r="215" spans="1:404" s="11" customFormat="1" x14ac:dyDescent="0.15">
      <c r="A215" s="38">
        <v>704</v>
      </c>
      <c r="B215" s="11" t="s">
        <v>356</v>
      </c>
      <c r="C215" s="39"/>
      <c r="D215" s="40">
        <v>5.99</v>
      </c>
      <c r="E215" s="123">
        <v>1</v>
      </c>
      <c r="F215" s="95">
        <f>SUM(D215*E215)</f>
        <v>5.99</v>
      </c>
      <c r="G215" s="43" t="s">
        <v>669</v>
      </c>
      <c r="H215" s="44"/>
      <c r="I215" s="53" t="s">
        <v>9</v>
      </c>
      <c r="J215" s="46" t="s">
        <v>10</v>
      </c>
      <c r="K215" s="86">
        <v>261</v>
      </c>
      <c r="L215" s="219">
        <f>K215*F215</f>
        <v>1563.39</v>
      </c>
      <c r="M215" s="980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  <c r="IL215" s="8"/>
      <c r="IM215" s="8"/>
      <c r="IN215" s="8"/>
      <c r="IO215" s="8"/>
      <c r="IP215" s="8"/>
      <c r="IQ215" s="8"/>
      <c r="IR215" s="8"/>
      <c r="IS215" s="8"/>
      <c r="IT215" s="8"/>
      <c r="IU215" s="8"/>
      <c r="IV215" s="8"/>
      <c r="IW215" s="8"/>
      <c r="IX215" s="8"/>
      <c r="IY215" s="8"/>
      <c r="IZ215" s="8"/>
      <c r="JA215" s="8"/>
      <c r="JB215" s="8"/>
      <c r="JC215" s="8"/>
      <c r="JD215" s="8"/>
      <c r="JE215" s="8"/>
      <c r="JF215" s="8"/>
      <c r="JG215" s="8"/>
      <c r="JH215" s="8"/>
      <c r="JI215" s="8"/>
      <c r="JJ215" s="8"/>
      <c r="JK215" s="8"/>
      <c r="JL215" s="8"/>
      <c r="JM215" s="8"/>
      <c r="JN215" s="8"/>
      <c r="JO215" s="8"/>
      <c r="JP215" s="8"/>
      <c r="JQ215" s="8"/>
      <c r="JR215" s="8"/>
      <c r="JS215" s="8"/>
      <c r="JT215" s="8"/>
      <c r="JU215" s="8"/>
      <c r="JV215" s="8"/>
      <c r="JW215" s="8"/>
      <c r="JX215" s="8"/>
      <c r="JY215" s="8"/>
      <c r="JZ215" s="8"/>
      <c r="KA215" s="8"/>
      <c r="KB215" s="8"/>
      <c r="KC215" s="8"/>
      <c r="KD215" s="8"/>
      <c r="KE215" s="8"/>
      <c r="KF215" s="8"/>
      <c r="KG215" s="8"/>
      <c r="KH215" s="8"/>
      <c r="KI215" s="8"/>
      <c r="KJ215" s="8"/>
      <c r="KK215" s="8"/>
      <c r="KL215" s="8"/>
      <c r="KM215" s="8"/>
      <c r="KN215" s="8"/>
      <c r="KO215" s="8"/>
      <c r="KP215" s="8"/>
      <c r="KQ215" s="8"/>
      <c r="KR215" s="8"/>
      <c r="KS215" s="8"/>
      <c r="KT215" s="8"/>
      <c r="KU215" s="8"/>
      <c r="KV215" s="8"/>
      <c r="KW215" s="8"/>
      <c r="KX215" s="8"/>
      <c r="KY215" s="8"/>
      <c r="KZ215" s="8"/>
      <c r="LA215" s="8"/>
      <c r="LB215" s="8"/>
      <c r="LC215" s="8"/>
      <c r="LD215" s="8"/>
      <c r="LE215" s="8"/>
      <c r="LF215" s="8"/>
      <c r="LG215" s="8"/>
      <c r="LH215" s="8"/>
      <c r="LI215" s="8"/>
      <c r="LJ215" s="8"/>
      <c r="LK215" s="8"/>
      <c r="LL215" s="8"/>
      <c r="LM215" s="8"/>
      <c r="LN215" s="8"/>
      <c r="LO215" s="8"/>
      <c r="LP215" s="8"/>
      <c r="LQ215" s="8"/>
      <c r="LR215" s="8"/>
      <c r="LS215" s="8"/>
      <c r="LT215" s="8"/>
      <c r="LU215" s="8"/>
      <c r="LV215" s="8"/>
      <c r="LW215" s="8"/>
      <c r="LX215" s="8"/>
      <c r="LY215" s="8"/>
      <c r="LZ215" s="8"/>
      <c r="MA215" s="8"/>
      <c r="MB215" s="8"/>
      <c r="MC215" s="8"/>
      <c r="MD215" s="8"/>
      <c r="ME215" s="8"/>
      <c r="MF215" s="8"/>
      <c r="MG215" s="8"/>
      <c r="MH215" s="8"/>
      <c r="MI215" s="8"/>
      <c r="MJ215" s="8"/>
      <c r="MK215" s="8"/>
      <c r="ML215" s="8"/>
      <c r="MM215" s="8"/>
      <c r="MN215" s="8"/>
      <c r="MO215" s="8"/>
      <c r="MP215" s="8"/>
      <c r="MQ215" s="8"/>
      <c r="MR215" s="8"/>
      <c r="MS215" s="8"/>
      <c r="MT215" s="8"/>
      <c r="MU215" s="8"/>
      <c r="MV215" s="8"/>
      <c r="MW215" s="8"/>
      <c r="MX215" s="8"/>
      <c r="MY215" s="8"/>
      <c r="MZ215" s="8"/>
      <c r="NA215" s="8"/>
      <c r="NB215" s="8"/>
      <c r="NC215" s="8"/>
      <c r="ND215" s="8"/>
      <c r="NE215" s="8"/>
      <c r="NF215" s="8"/>
      <c r="NG215" s="8"/>
      <c r="NH215" s="8"/>
      <c r="NI215" s="8"/>
      <c r="NJ215" s="8"/>
      <c r="NK215" s="8"/>
      <c r="NL215" s="8"/>
      <c r="NM215" s="8"/>
      <c r="NN215" s="8"/>
      <c r="NO215" s="8"/>
      <c r="NP215" s="8"/>
      <c r="NQ215" s="8"/>
      <c r="NR215" s="8"/>
      <c r="NS215" s="8"/>
      <c r="NT215" s="8"/>
      <c r="NU215" s="8"/>
      <c r="NV215" s="8"/>
      <c r="NW215" s="8"/>
      <c r="NX215" s="8"/>
      <c r="NY215" s="8"/>
      <c r="NZ215" s="8"/>
      <c r="OA215" s="8"/>
      <c r="OB215" s="8"/>
      <c r="OC215" s="8"/>
      <c r="OD215" s="8"/>
      <c r="OE215" s="8"/>
      <c r="OF215" s="8"/>
      <c r="OG215" s="8"/>
      <c r="OH215" s="8"/>
      <c r="OI215" s="8"/>
      <c r="OJ215" s="8"/>
      <c r="OK215" s="8"/>
      <c r="OL215" s="8"/>
      <c r="OM215" s="8"/>
      <c r="ON215" s="8"/>
    </row>
    <row r="216" spans="1:404" s="9" customFormat="1" x14ac:dyDescent="0.15">
      <c r="A216" s="38">
        <v>705</v>
      </c>
      <c r="B216" s="11" t="s">
        <v>574</v>
      </c>
      <c r="C216" s="39"/>
      <c r="D216" s="40">
        <v>68.8</v>
      </c>
      <c r="E216" s="123">
        <v>1</v>
      </c>
      <c r="F216" s="95">
        <f>SUM(D216*E216)</f>
        <v>68.8</v>
      </c>
      <c r="G216" s="43" t="s">
        <v>669</v>
      </c>
      <c r="H216" s="44"/>
      <c r="I216" s="53" t="s">
        <v>9</v>
      </c>
      <c r="J216" s="46" t="s">
        <v>10</v>
      </c>
      <c r="K216" s="86">
        <v>261</v>
      </c>
      <c r="L216" s="219">
        <f>K216*F216</f>
        <v>17956.8</v>
      </c>
      <c r="M216" s="980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  <c r="IP216" s="8"/>
      <c r="IQ216" s="8"/>
      <c r="IR216" s="8"/>
      <c r="IS216" s="8"/>
      <c r="IT216" s="8"/>
      <c r="IU216" s="8"/>
      <c r="IV216" s="8"/>
      <c r="IW216" s="8"/>
      <c r="IX216" s="8"/>
      <c r="IY216" s="8"/>
      <c r="IZ216" s="8"/>
      <c r="JA216" s="8"/>
      <c r="JB216" s="8"/>
      <c r="JC216" s="8"/>
      <c r="JD216" s="8"/>
      <c r="JE216" s="8"/>
      <c r="JF216" s="8"/>
      <c r="JG216" s="8"/>
      <c r="JH216" s="8"/>
      <c r="JI216" s="8"/>
      <c r="JJ216" s="8"/>
      <c r="JK216" s="8"/>
      <c r="JL216" s="8"/>
      <c r="JM216" s="8"/>
      <c r="JN216" s="8"/>
      <c r="JO216" s="8"/>
      <c r="JP216" s="8"/>
      <c r="JQ216" s="8"/>
      <c r="JR216" s="8"/>
      <c r="JS216" s="8"/>
      <c r="JT216" s="8"/>
      <c r="JU216" s="8"/>
      <c r="JV216" s="8"/>
      <c r="JW216" s="8"/>
      <c r="JX216" s="8"/>
      <c r="JY216" s="8"/>
      <c r="JZ216" s="8"/>
      <c r="KA216" s="8"/>
      <c r="KB216" s="8"/>
      <c r="KC216" s="8"/>
      <c r="KD216" s="8"/>
      <c r="KE216" s="8"/>
      <c r="KF216" s="8"/>
      <c r="KG216" s="8"/>
      <c r="KH216" s="8"/>
      <c r="KI216" s="8"/>
      <c r="KJ216" s="8"/>
      <c r="KK216" s="8"/>
      <c r="KL216" s="8"/>
      <c r="KM216" s="8"/>
      <c r="KN216" s="8"/>
      <c r="KO216" s="8"/>
      <c r="KP216" s="8"/>
      <c r="KQ216" s="8"/>
      <c r="KR216" s="8"/>
      <c r="KS216" s="8"/>
      <c r="KT216" s="8"/>
      <c r="KU216" s="8"/>
      <c r="KV216" s="8"/>
      <c r="KW216" s="8"/>
      <c r="KX216" s="8"/>
      <c r="KY216" s="8"/>
      <c r="KZ216" s="8"/>
      <c r="LA216" s="8"/>
      <c r="LB216" s="8"/>
      <c r="LC216" s="8"/>
      <c r="LD216" s="8"/>
      <c r="LE216" s="8"/>
      <c r="LF216" s="8"/>
      <c r="LG216" s="8"/>
      <c r="LH216" s="8"/>
      <c r="LI216" s="8"/>
      <c r="LJ216" s="8"/>
      <c r="LK216" s="8"/>
      <c r="LL216" s="8"/>
      <c r="LM216" s="8"/>
      <c r="LN216" s="8"/>
      <c r="LO216" s="8"/>
      <c r="LP216" s="8"/>
      <c r="LQ216" s="8"/>
      <c r="LR216" s="8"/>
      <c r="LS216" s="8"/>
      <c r="LT216" s="8"/>
      <c r="LU216" s="8"/>
      <c r="LV216" s="8"/>
      <c r="LW216" s="8"/>
      <c r="LX216" s="8"/>
      <c r="LY216" s="8"/>
      <c r="LZ216" s="8"/>
      <c r="MA216" s="8"/>
      <c r="MB216" s="8"/>
      <c r="MC216" s="8"/>
      <c r="MD216" s="8"/>
      <c r="ME216" s="8"/>
      <c r="MF216" s="8"/>
      <c r="MG216" s="8"/>
      <c r="MH216" s="8"/>
      <c r="MI216" s="8"/>
      <c r="MJ216" s="8"/>
      <c r="MK216" s="8"/>
      <c r="ML216" s="8"/>
      <c r="MM216" s="8"/>
      <c r="MN216" s="8"/>
      <c r="MO216" s="8"/>
      <c r="MP216" s="8"/>
      <c r="MQ216" s="8"/>
      <c r="MR216" s="8"/>
      <c r="MS216" s="8"/>
      <c r="MT216" s="8"/>
      <c r="MU216" s="8"/>
      <c r="MV216" s="8"/>
      <c r="MW216" s="8"/>
      <c r="MX216" s="8"/>
      <c r="MY216" s="8"/>
      <c r="MZ216" s="8"/>
      <c r="NA216" s="8"/>
      <c r="NB216" s="8"/>
      <c r="NC216" s="8"/>
      <c r="ND216" s="8"/>
      <c r="NE216" s="8"/>
      <c r="NF216" s="8"/>
      <c r="NG216" s="8"/>
      <c r="NH216" s="8"/>
      <c r="NI216" s="8"/>
      <c r="NJ216" s="8"/>
      <c r="NK216" s="8"/>
      <c r="NL216" s="8"/>
      <c r="NM216" s="8"/>
      <c r="NN216" s="8"/>
      <c r="NO216" s="8"/>
      <c r="NP216" s="8"/>
      <c r="NQ216" s="8"/>
      <c r="NR216" s="8"/>
      <c r="NS216" s="8"/>
      <c r="NT216" s="8"/>
      <c r="NU216" s="8"/>
      <c r="NV216" s="8"/>
      <c r="NW216" s="8"/>
      <c r="NX216" s="8"/>
      <c r="NY216" s="8"/>
      <c r="NZ216" s="8"/>
      <c r="OA216" s="8"/>
      <c r="OB216" s="8"/>
      <c r="OC216" s="8"/>
      <c r="OD216" s="8"/>
      <c r="OE216" s="8"/>
      <c r="OF216" s="8"/>
      <c r="OG216" s="8"/>
      <c r="OH216" s="8"/>
      <c r="OI216" s="8"/>
      <c r="OJ216" s="8"/>
      <c r="OK216" s="8"/>
      <c r="OL216" s="8"/>
      <c r="OM216" s="8"/>
      <c r="ON216" s="8"/>
    </row>
    <row r="217" spans="1:404" s="9" customFormat="1" x14ac:dyDescent="0.15">
      <c r="A217" s="38"/>
      <c r="B217" s="11"/>
      <c r="C217" s="39"/>
      <c r="D217" s="40"/>
      <c r="E217" s="123"/>
      <c r="F217" s="95"/>
      <c r="G217" s="43"/>
      <c r="H217" s="44"/>
      <c r="I217" s="142"/>
      <c r="J217" s="86"/>
      <c r="K217" s="86"/>
      <c r="L217" s="176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  <c r="II217" s="8"/>
      <c r="IJ217" s="8"/>
      <c r="IK217" s="8"/>
      <c r="IL217" s="8"/>
      <c r="IM217" s="8"/>
      <c r="IN217" s="8"/>
      <c r="IO217" s="8"/>
      <c r="IP217" s="8"/>
      <c r="IQ217" s="8"/>
      <c r="IR217" s="8"/>
      <c r="IS217" s="8"/>
      <c r="IT217" s="8"/>
      <c r="IU217" s="8"/>
      <c r="IV217" s="8"/>
      <c r="IW217" s="8"/>
      <c r="IX217" s="8"/>
      <c r="IY217" s="8"/>
      <c r="IZ217" s="8"/>
      <c r="JA217" s="8"/>
      <c r="JB217" s="8"/>
      <c r="JC217" s="8"/>
      <c r="JD217" s="8"/>
      <c r="JE217" s="8"/>
      <c r="JF217" s="8"/>
      <c r="JG217" s="8"/>
      <c r="JH217" s="8"/>
      <c r="JI217" s="8"/>
      <c r="JJ217" s="8"/>
      <c r="JK217" s="8"/>
      <c r="JL217" s="8"/>
      <c r="JM217" s="8"/>
      <c r="JN217" s="8"/>
      <c r="JO217" s="8"/>
      <c r="JP217" s="8"/>
      <c r="JQ217" s="8"/>
      <c r="JR217" s="8"/>
      <c r="JS217" s="8"/>
      <c r="JT217" s="8"/>
      <c r="JU217" s="8"/>
      <c r="JV217" s="8"/>
      <c r="JW217" s="8"/>
      <c r="JX217" s="8"/>
      <c r="JY217" s="8"/>
      <c r="JZ217" s="8"/>
      <c r="KA217" s="8"/>
      <c r="KB217" s="8"/>
      <c r="KC217" s="8"/>
      <c r="KD217" s="8"/>
      <c r="KE217" s="8"/>
      <c r="KF217" s="8"/>
      <c r="KG217" s="8"/>
      <c r="KH217" s="8"/>
      <c r="KI217" s="8"/>
      <c r="KJ217" s="8"/>
      <c r="KK217" s="8"/>
      <c r="KL217" s="8"/>
      <c r="KM217" s="8"/>
      <c r="KN217" s="8"/>
      <c r="KO217" s="8"/>
      <c r="KP217" s="8"/>
      <c r="KQ217" s="8"/>
      <c r="KR217" s="8"/>
      <c r="KS217" s="8"/>
      <c r="KT217" s="8"/>
      <c r="KU217" s="8"/>
      <c r="KV217" s="8"/>
      <c r="KW217" s="8"/>
      <c r="KX217" s="8"/>
      <c r="KY217" s="8"/>
      <c r="KZ217" s="8"/>
      <c r="LA217" s="8"/>
      <c r="LB217" s="8"/>
      <c r="LC217" s="8"/>
      <c r="LD217" s="8"/>
      <c r="LE217" s="8"/>
      <c r="LF217" s="8"/>
      <c r="LG217" s="8"/>
      <c r="LH217" s="8"/>
      <c r="LI217" s="8"/>
      <c r="LJ217" s="8"/>
      <c r="LK217" s="8"/>
      <c r="LL217" s="8"/>
      <c r="LM217" s="8"/>
      <c r="LN217" s="8"/>
      <c r="LO217" s="8"/>
      <c r="LP217" s="8"/>
      <c r="LQ217" s="8"/>
      <c r="LR217" s="8"/>
      <c r="LS217" s="8"/>
      <c r="LT217" s="8"/>
      <c r="LU217" s="8"/>
      <c r="LV217" s="8"/>
      <c r="LW217" s="8"/>
      <c r="LX217" s="8"/>
      <c r="LY217" s="8"/>
      <c r="LZ217" s="8"/>
      <c r="MA217" s="8"/>
      <c r="MB217" s="8"/>
      <c r="MC217" s="8"/>
      <c r="MD217" s="8"/>
      <c r="ME217" s="8"/>
      <c r="MF217" s="8"/>
      <c r="MG217" s="8"/>
      <c r="MH217" s="8"/>
      <c r="MI217" s="8"/>
      <c r="MJ217" s="8"/>
      <c r="MK217" s="8"/>
      <c r="ML217" s="8"/>
      <c r="MM217" s="8"/>
      <c r="MN217" s="8"/>
      <c r="MO217" s="8"/>
      <c r="MP217" s="8"/>
      <c r="MQ217" s="8"/>
      <c r="MR217" s="8"/>
      <c r="MS217" s="8"/>
      <c r="MT217" s="8"/>
      <c r="MU217" s="8"/>
      <c r="MV217" s="8"/>
      <c r="MW217" s="8"/>
      <c r="MX217" s="8"/>
      <c r="MY217" s="8"/>
      <c r="MZ217" s="8"/>
      <c r="NA217" s="8"/>
      <c r="NB217" s="8"/>
      <c r="NC217" s="8"/>
      <c r="ND217" s="8"/>
      <c r="NE217" s="8"/>
      <c r="NF217" s="8"/>
      <c r="NG217" s="8"/>
      <c r="NH217" s="8"/>
      <c r="NI217" s="8"/>
      <c r="NJ217" s="8"/>
      <c r="NK217" s="8"/>
      <c r="NL217" s="8"/>
      <c r="NM217" s="8"/>
      <c r="NN217" s="8"/>
      <c r="NO217" s="8"/>
      <c r="NP217" s="8"/>
      <c r="NQ217" s="8"/>
      <c r="NR217" s="8"/>
      <c r="NS217" s="8"/>
      <c r="NT217" s="8"/>
      <c r="NU217" s="8"/>
      <c r="NV217" s="8"/>
      <c r="NW217" s="8"/>
      <c r="NX217" s="8"/>
      <c r="NY217" s="8"/>
      <c r="NZ217" s="8"/>
      <c r="OA217" s="8"/>
      <c r="OB217" s="8"/>
      <c r="OC217" s="8"/>
      <c r="OD217" s="8"/>
      <c r="OE217" s="8"/>
      <c r="OF217" s="8"/>
      <c r="OG217" s="8"/>
      <c r="OH217" s="8"/>
      <c r="OI217" s="8"/>
      <c r="OJ217" s="8"/>
      <c r="OK217" s="8"/>
      <c r="OL217" s="8"/>
      <c r="OM217" s="8"/>
      <c r="ON217" s="8"/>
    </row>
    <row r="218" spans="1:404" s="9" customFormat="1" ht="14.25" thickBot="1" x14ac:dyDescent="0.2">
      <c r="A218" s="74" t="s">
        <v>33</v>
      </c>
      <c r="B218" s="104"/>
      <c r="C218" s="75"/>
      <c r="D218" s="76"/>
      <c r="E218" s="104">
        <f>SUM(E212:E216)</f>
        <v>5</v>
      </c>
      <c r="F218" s="99">
        <f>SUM(F212:F216)</f>
        <v>165.54</v>
      </c>
      <c r="G218" s="78"/>
      <c r="H218" s="79"/>
      <c r="I218" s="236"/>
      <c r="J218" s="207"/>
      <c r="K218" s="207">
        <f>SUM(K212:K217)</f>
        <v>1095</v>
      </c>
      <c r="L218" s="223">
        <f>SUM(L212:L217)</f>
        <v>34167.539999999994</v>
      </c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  <c r="IP218" s="8"/>
      <c r="IQ218" s="8"/>
      <c r="IR218" s="8"/>
      <c r="IS218" s="8"/>
      <c r="IT218" s="8"/>
      <c r="IU218" s="8"/>
      <c r="IV218" s="8"/>
      <c r="IW218" s="8"/>
      <c r="IX218" s="8"/>
      <c r="IY218" s="8"/>
      <c r="IZ218" s="8"/>
      <c r="JA218" s="8"/>
      <c r="JB218" s="8"/>
      <c r="JC218" s="8"/>
      <c r="JD218" s="8"/>
      <c r="JE218" s="8"/>
      <c r="JF218" s="8"/>
      <c r="JG218" s="8"/>
      <c r="JH218" s="8"/>
      <c r="JI218" s="8"/>
      <c r="JJ218" s="8"/>
      <c r="JK218" s="8"/>
      <c r="JL218" s="8"/>
      <c r="JM218" s="8"/>
      <c r="JN218" s="8"/>
      <c r="JO218" s="8"/>
      <c r="JP218" s="8"/>
      <c r="JQ218" s="8"/>
      <c r="JR218" s="8"/>
      <c r="JS218" s="8"/>
      <c r="JT218" s="8"/>
      <c r="JU218" s="8"/>
      <c r="JV218" s="8"/>
      <c r="JW218" s="8"/>
      <c r="JX218" s="8"/>
      <c r="JY218" s="8"/>
      <c r="JZ218" s="8"/>
      <c r="KA218" s="8"/>
      <c r="KB218" s="8"/>
      <c r="KC218" s="8"/>
      <c r="KD218" s="8"/>
      <c r="KE218" s="8"/>
      <c r="KF218" s="8"/>
      <c r="KG218" s="8"/>
      <c r="KH218" s="8"/>
      <c r="KI218" s="8"/>
      <c r="KJ218" s="8"/>
      <c r="KK218" s="8"/>
      <c r="KL218" s="8"/>
      <c r="KM218" s="8"/>
      <c r="KN218" s="8"/>
      <c r="KO218" s="8"/>
      <c r="KP218" s="8"/>
      <c r="KQ218" s="8"/>
      <c r="KR218" s="8"/>
      <c r="KS218" s="8"/>
      <c r="KT218" s="8"/>
      <c r="KU218" s="8"/>
      <c r="KV218" s="8"/>
      <c r="KW218" s="8"/>
      <c r="KX218" s="8"/>
      <c r="KY218" s="8"/>
      <c r="KZ218" s="8"/>
      <c r="LA218" s="8"/>
      <c r="LB218" s="8"/>
      <c r="LC218" s="8"/>
      <c r="LD218" s="8"/>
      <c r="LE218" s="8"/>
      <c r="LF218" s="8"/>
      <c r="LG218" s="8"/>
      <c r="LH218" s="8"/>
      <c r="LI218" s="8"/>
      <c r="LJ218" s="8"/>
      <c r="LK218" s="8"/>
      <c r="LL218" s="8"/>
      <c r="LM218" s="8"/>
      <c r="LN218" s="8"/>
      <c r="LO218" s="8"/>
      <c r="LP218" s="8"/>
      <c r="LQ218" s="8"/>
      <c r="LR218" s="8"/>
      <c r="LS218" s="8"/>
      <c r="LT218" s="8"/>
      <c r="LU218" s="8"/>
      <c r="LV218" s="8"/>
      <c r="LW218" s="8"/>
      <c r="LX218" s="8"/>
      <c r="LY218" s="8"/>
      <c r="LZ218" s="8"/>
      <c r="MA218" s="8"/>
      <c r="MB218" s="8"/>
      <c r="MC218" s="8"/>
      <c r="MD218" s="8"/>
      <c r="ME218" s="8"/>
      <c r="MF218" s="8"/>
      <c r="MG218" s="8"/>
      <c r="MH218" s="8"/>
      <c r="MI218" s="8"/>
      <c r="MJ218" s="8"/>
      <c r="MK218" s="8"/>
      <c r="ML218" s="8"/>
      <c r="MM218" s="8"/>
      <c r="MN218" s="8"/>
      <c r="MO218" s="8"/>
      <c r="MP218" s="8"/>
      <c r="MQ218" s="8"/>
      <c r="MR218" s="8"/>
      <c r="MS218" s="8"/>
      <c r="MT218" s="8"/>
      <c r="MU218" s="8"/>
      <c r="MV218" s="8"/>
      <c r="MW218" s="8"/>
      <c r="MX218" s="8"/>
      <c r="MY218" s="8"/>
      <c r="MZ218" s="8"/>
      <c r="NA218" s="8"/>
      <c r="NB218" s="8"/>
      <c r="NC218" s="8"/>
      <c r="ND218" s="8"/>
      <c r="NE218" s="8"/>
      <c r="NF218" s="8"/>
      <c r="NG218" s="8"/>
      <c r="NH218" s="8"/>
      <c r="NI218" s="8"/>
      <c r="NJ218" s="8"/>
      <c r="NK218" s="8"/>
      <c r="NL218" s="8"/>
      <c r="NM218" s="8"/>
      <c r="NN218" s="8"/>
      <c r="NO218" s="8"/>
      <c r="NP218" s="8"/>
      <c r="NQ218" s="8"/>
      <c r="NR218" s="8"/>
      <c r="NS218" s="8"/>
      <c r="NT218" s="8"/>
      <c r="NU218" s="8"/>
      <c r="NV218" s="8"/>
      <c r="NW218" s="8"/>
      <c r="NX218" s="8"/>
      <c r="NY218" s="8"/>
      <c r="NZ218" s="8"/>
      <c r="OA218" s="8"/>
      <c r="OB218" s="8"/>
      <c r="OC218" s="8"/>
      <c r="OD218" s="8"/>
      <c r="OE218" s="8"/>
      <c r="OF218" s="8"/>
      <c r="OG218" s="8"/>
      <c r="OH218" s="8"/>
      <c r="OI218" s="8"/>
      <c r="OJ218" s="8"/>
      <c r="OK218" s="8"/>
      <c r="OL218" s="8"/>
      <c r="OM218" s="8"/>
      <c r="ON218" s="8"/>
    </row>
    <row r="219" spans="1:404" s="9" customFormat="1" x14ac:dyDescent="0.15">
      <c r="A219" s="81" t="s">
        <v>678</v>
      </c>
      <c r="B219" s="36"/>
      <c r="C219" s="332"/>
      <c r="D219" s="144"/>
      <c r="E219" s="322"/>
      <c r="F219" s="88"/>
      <c r="G219" s="89"/>
      <c r="H219" s="323"/>
      <c r="I219" s="270"/>
      <c r="J219" s="166"/>
      <c r="K219" s="166"/>
      <c r="L219" s="171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  <c r="IT219" s="8"/>
      <c r="IU219" s="8"/>
      <c r="IV219" s="8"/>
      <c r="IW219" s="8"/>
      <c r="IX219" s="8"/>
      <c r="IY219" s="8"/>
      <c r="IZ219" s="8"/>
      <c r="JA219" s="8"/>
      <c r="JB219" s="8"/>
      <c r="JC219" s="8"/>
      <c r="JD219" s="8"/>
      <c r="JE219" s="8"/>
      <c r="JF219" s="8"/>
      <c r="JG219" s="8"/>
      <c r="JH219" s="8"/>
      <c r="JI219" s="8"/>
      <c r="JJ219" s="8"/>
      <c r="JK219" s="8"/>
      <c r="JL219" s="8"/>
      <c r="JM219" s="8"/>
      <c r="JN219" s="8"/>
      <c r="JO219" s="8"/>
      <c r="JP219" s="8"/>
      <c r="JQ219" s="8"/>
      <c r="JR219" s="8"/>
      <c r="JS219" s="8"/>
      <c r="JT219" s="8"/>
      <c r="JU219" s="8"/>
      <c r="JV219" s="8"/>
      <c r="JW219" s="8"/>
      <c r="JX219" s="8"/>
      <c r="JY219" s="8"/>
      <c r="JZ219" s="8"/>
      <c r="KA219" s="8"/>
      <c r="KB219" s="8"/>
      <c r="KC219" s="8"/>
      <c r="KD219" s="8"/>
      <c r="KE219" s="8"/>
      <c r="KF219" s="8"/>
      <c r="KG219" s="8"/>
      <c r="KH219" s="8"/>
      <c r="KI219" s="8"/>
      <c r="KJ219" s="8"/>
      <c r="KK219" s="8"/>
      <c r="KL219" s="8"/>
      <c r="KM219" s="8"/>
      <c r="KN219" s="8"/>
      <c r="KO219" s="8"/>
      <c r="KP219" s="8"/>
      <c r="KQ219" s="8"/>
      <c r="KR219" s="8"/>
      <c r="KS219" s="8"/>
      <c r="KT219" s="8"/>
      <c r="KU219" s="8"/>
      <c r="KV219" s="8"/>
      <c r="KW219" s="8"/>
      <c r="KX219" s="8"/>
      <c r="KY219" s="8"/>
      <c r="KZ219" s="8"/>
      <c r="LA219" s="8"/>
      <c r="LB219" s="8"/>
      <c r="LC219" s="8"/>
      <c r="LD219" s="8"/>
      <c r="LE219" s="8"/>
      <c r="LF219" s="8"/>
      <c r="LG219" s="8"/>
      <c r="LH219" s="8"/>
      <c r="LI219" s="8"/>
      <c r="LJ219" s="8"/>
      <c r="LK219" s="8"/>
      <c r="LL219" s="8"/>
      <c r="LM219" s="8"/>
      <c r="LN219" s="8"/>
      <c r="LO219" s="8"/>
      <c r="LP219" s="8"/>
      <c r="LQ219" s="8"/>
      <c r="LR219" s="8"/>
      <c r="LS219" s="8"/>
      <c r="LT219" s="8"/>
      <c r="LU219" s="8"/>
      <c r="LV219" s="8"/>
      <c r="LW219" s="8"/>
      <c r="LX219" s="8"/>
      <c r="LY219" s="8"/>
      <c r="LZ219" s="8"/>
      <c r="MA219" s="8"/>
      <c r="MB219" s="8"/>
      <c r="MC219" s="8"/>
      <c r="MD219" s="8"/>
      <c r="ME219" s="8"/>
      <c r="MF219" s="8"/>
      <c r="MG219" s="8"/>
      <c r="MH219" s="8"/>
      <c r="MI219" s="8"/>
      <c r="MJ219" s="8"/>
      <c r="MK219" s="8"/>
      <c r="ML219" s="8"/>
      <c r="MM219" s="8"/>
      <c r="MN219" s="8"/>
      <c r="MO219" s="8"/>
      <c r="MP219" s="8"/>
      <c r="MQ219" s="8"/>
      <c r="MR219" s="8"/>
      <c r="MS219" s="8"/>
      <c r="MT219" s="8"/>
      <c r="MU219" s="8"/>
      <c r="MV219" s="8"/>
      <c r="MW219" s="8"/>
      <c r="MX219" s="8"/>
      <c r="MY219" s="8"/>
      <c r="MZ219" s="8"/>
      <c r="NA219" s="8"/>
      <c r="NB219" s="8"/>
      <c r="NC219" s="8"/>
      <c r="ND219" s="8"/>
      <c r="NE219" s="8"/>
      <c r="NF219" s="8"/>
      <c r="NG219" s="8"/>
      <c r="NH219" s="8"/>
      <c r="NI219" s="8"/>
      <c r="NJ219" s="8"/>
      <c r="NK219" s="8"/>
      <c r="NL219" s="8"/>
      <c r="NM219" s="8"/>
      <c r="NN219" s="8"/>
      <c r="NO219" s="8"/>
      <c r="NP219" s="8"/>
      <c r="NQ219" s="8"/>
      <c r="NR219" s="8"/>
      <c r="NS219" s="8"/>
      <c r="NT219" s="8"/>
      <c r="NU219" s="8"/>
      <c r="NV219" s="8"/>
      <c r="NW219" s="8"/>
      <c r="NX219" s="8"/>
      <c r="NY219" s="8"/>
      <c r="NZ219" s="8"/>
      <c r="OA219" s="8"/>
      <c r="OB219" s="8"/>
      <c r="OC219" s="8"/>
      <c r="OD219" s="8"/>
      <c r="OE219" s="8"/>
      <c r="OF219" s="8"/>
      <c r="OG219" s="8"/>
      <c r="OH219" s="8"/>
      <c r="OI219" s="8"/>
      <c r="OJ219" s="8"/>
      <c r="OK219" s="8"/>
      <c r="OL219" s="8"/>
      <c r="OM219" s="8"/>
      <c r="ON219" s="8"/>
    </row>
    <row r="220" spans="1:404" s="9" customFormat="1" x14ac:dyDescent="0.15">
      <c r="A220" s="38">
        <v>801</v>
      </c>
      <c r="B220" s="11" t="s">
        <v>405</v>
      </c>
      <c r="C220" s="39">
        <v>2500</v>
      </c>
      <c r="D220" s="40">
        <v>9.52</v>
      </c>
      <c r="E220" s="123">
        <v>1</v>
      </c>
      <c r="F220" s="95">
        <f>SUM(D220*E220)</f>
        <v>9.52</v>
      </c>
      <c r="G220" s="43" t="s">
        <v>669</v>
      </c>
      <c r="H220" s="44"/>
      <c r="I220" s="53" t="s">
        <v>304</v>
      </c>
      <c r="J220" s="46" t="s">
        <v>8</v>
      </c>
      <c r="K220" s="86">
        <v>156</v>
      </c>
      <c r="L220" s="219">
        <f t="shared" ref="L220:L232" si="18">K220*F220</f>
        <v>1485.12</v>
      </c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  <c r="IL220" s="8"/>
      <c r="IM220" s="8"/>
      <c r="IN220" s="8"/>
      <c r="IO220" s="8"/>
      <c r="IP220" s="8"/>
      <c r="IQ220" s="8"/>
      <c r="IR220" s="8"/>
      <c r="IS220" s="8"/>
      <c r="IT220" s="8"/>
      <c r="IU220" s="8"/>
      <c r="IV220" s="8"/>
      <c r="IW220" s="8"/>
      <c r="IX220" s="8"/>
      <c r="IY220" s="8"/>
      <c r="IZ220" s="8"/>
      <c r="JA220" s="8"/>
      <c r="JB220" s="8"/>
      <c r="JC220" s="8"/>
      <c r="JD220" s="8"/>
      <c r="JE220" s="8"/>
      <c r="JF220" s="8"/>
      <c r="JG220" s="8"/>
      <c r="JH220" s="8"/>
      <c r="JI220" s="8"/>
      <c r="JJ220" s="8"/>
      <c r="JK220" s="8"/>
      <c r="JL220" s="8"/>
      <c r="JM220" s="8"/>
      <c r="JN220" s="8"/>
      <c r="JO220" s="8"/>
      <c r="JP220" s="8"/>
      <c r="JQ220" s="8"/>
      <c r="JR220" s="8"/>
      <c r="JS220" s="8"/>
      <c r="JT220" s="8"/>
      <c r="JU220" s="8"/>
      <c r="JV220" s="8"/>
      <c r="JW220" s="8"/>
      <c r="JX220" s="8"/>
      <c r="JY220" s="8"/>
      <c r="JZ220" s="8"/>
      <c r="KA220" s="8"/>
      <c r="KB220" s="8"/>
      <c r="KC220" s="8"/>
      <c r="KD220" s="8"/>
      <c r="KE220" s="8"/>
      <c r="KF220" s="8"/>
      <c r="KG220" s="8"/>
      <c r="KH220" s="8"/>
      <c r="KI220" s="8"/>
      <c r="KJ220" s="8"/>
      <c r="KK220" s="8"/>
      <c r="KL220" s="8"/>
      <c r="KM220" s="8"/>
      <c r="KN220" s="8"/>
      <c r="KO220" s="8"/>
      <c r="KP220" s="8"/>
      <c r="KQ220" s="8"/>
      <c r="KR220" s="8"/>
      <c r="KS220" s="8"/>
      <c r="KT220" s="8"/>
      <c r="KU220" s="8"/>
      <c r="KV220" s="8"/>
      <c r="KW220" s="8"/>
      <c r="KX220" s="8"/>
      <c r="KY220" s="8"/>
      <c r="KZ220" s="8"/>
      <c r="LA220" s="8"/>
      <c r="LB220" s="8"/>
      <c r="LC220" s="8"/>
      <c r="LD220" s="8"/>
      <c r="LE220" s="8"/>
      <c r="LF220" s="8"/>
      <c r="LG220" s="8"/>
      <c r="LH220" s="8"/>
      <c r="LI220" s="8"/>
      <c r="LJ220" s="8"/>
      <c r="LK220" s="8"/>
      <c r="LL220" s="8"/>
      <c r="LM220" s="8"/>
      <c r="LN220" s="8"/>
      <c r="LO220" s="8"/>
      <c r="LP220" s="8"/>
      <c r="LQ220" s="8"/>
      <c r="LR220" s="8"/>
      <c r="LS220" s="8"/>
      <c r="LT220" s="8"/>
      <c r="LU220" s="8"/>
      <c r="LV220" s="8"/>
      <c r="LW220" s="8"/>
      <c r="LX220" s="8"/>
      <c r="LY220" s="8"/>
      <c r="LZ220" s="8"/>
      <c r="MA220" s="8"/>
      <c r="MB220" s="8"/>
      <c r="MC220" s="8"/>
      <c r="MD220" s="8"/>
      <c r="ME220" s="8"/>
      <c r="MF220" s="8"/>
      <c r="MG220" s="8"/>
      <c r="MH220" s="8"/>
      <c r="MI220" s="8"/>
      <c r="MJ220" s="8"/>
      <c r="MK220" s="8"/>
      <c r="ML220" s="8"/>
      <c r="MM220" s="8"/>
      <c r="MN220" s="8"/>
      <c r="MO220" s="8"/>
      <c r="MP220" s="8"/>
      <c r="MQ220" s="8"/>
      <c r="MR220" s="8"/>
      <c r="MS220" s="8"/>
      <c r="MT220" s="8"/>
      <c r="MU220" s="8"/>
      <c r="MV220" s="8"/>
      <c r="MW220" s="8"/>
      <c r="MX220" s="8"/>
      <c r="MY220" s="8"/>
      <c r="MZ220" s="8"/>
      <c r="NA220" s="8"/>
      <c r="NB220" s="8"/>
      <c r="NC220" s="8"/>
      <c r="ND220" s="8"/>
      <c r="NE220" s="8"/>
      <c r="NF220" s="8"/>
      <c r="NG220" s="8"/>
      <c r="NH220" s="8"/>
      <c r="NI220" s="8"/>
      <c r="NJ220" s="8"/>
      <c r="NK220" s="8"/>
      <c r="NL220" s="8"/>
      <c r="NM220" s="8"/>
      <c r="NN220" s="8"/>
      <c r="NO220" s="8"/>
      <c r="NP220" s="8"/>
      <c r="NQ220" s="8"/>
      <c r="NR220" s="8"/>
      <c r="NS220" s="8"/>
      <c r="NT220" s="8"/>
      <c r="NU220" s="8"/>
      <c r="NV220" s="8"/>
      <c r="NW220" s="8"/>
      <c r="NX220" s="8"/>
      <c r="NY220" s="8"/>
      <c r="NZ220" s="8"/>
      <c r="OA220" s="8"/>
      <c r="OB220" s="8"/>
      <c r="OC220" s="8"/>
      <c r="OD220" s="8"/>
      <c r="OE220" s="8"/>
      <c r="OF220" s="8"/>
      <c r="OG220" s="8"/>
      <c r="OH220" s="8"/>
      <c r="OI220" s="8"/>
      <c r="OJ220" s="8"/>
      <c r="OK220" s="8"/>
      <c r="OL220" s="8"/>
      <c r="OM220" s="8"/>
      <c r="ON220" s="8"/>
    </row>
    <row r="221" spans="1:404" s="9" customFormat="1" x14ac:dyDescent="0.15">
      <c r="A221" s="38">
        <v>802</v>
      </c>
      <c r="B221" s="11" t="s">
        <v>176</v>
      </c>
      <c r="C221" s="39">
        <v>2500</v>
      </c>
      <c r="D221" s="40">
        <v>12.25</v>
      </c>
      <c r="E221" s="123">
        <v>1</v>
      </c>
      <c r="F221" s="95">
        <f t="shared" ref="F221:F232" si="19">SUM(D221*E221)</f>
        <v>12.25</v>
      </c>
      <c r="G221" s="43" t="s">
        <v>669</v>
      </c>
      <c r="H221" s="44"/>
      <c r="I221" s="53" t="s">
        <v>304</v>
      </c>
      <c r="J221" s="46" t="s">
        <v>8</v>
      </c>
      <c r="K221" s="86">
        <v>156</v>
      </c>
      <c r="L221" s="219">
        <f t="shared" si="18"/>
        <v>1911</v>
      </c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  <c r="II221" s="8"/>
      <c r="IJ221" s="8"/>
      <c r="IK221" s="8"/>
      <c r="IL221" s="8"/>
      <c r="IM221" s="8"/>
      <c r="IN221" s="8"/>
      <c r="IO221" s="8"/>
      <c r="IP221" s="8"/>
      <c r="IQ221" s="8"/>
      <c r="IR221" s="8"/>
      <c r="IS221" s="8"/>
      <c r="IT221" s="8"/>
      <c r="IU221" s="8"/>
      <c r="IV221" s="8"/>
      <c r="IW221" s="8"/>
      <c r="IX221" s="8"/>
      <c r="IY221" s="8"/>
      <c r="IZ221" s="8"/>
      <c r="JA221" s="8"/>
      <c r="JB221" s="8"/>
      <c r="JC221" s="8"/>
      <c r="JD221" s="8"/>
      <c r="JE221" s="8"/>
      <c r="JF221" s="8"/>
      <c r="JG221" s="8"/>
      <c r="JH221" s="8"/>
      <c r="JI221" s="8"/>
      <c r="JJ221" s="8"/>
      <c r="JK221" s="8"/>
      <c r="JL221" s="8"/>
      <c r="JM221" s="8"/>
      <c r="JN221" s="8"/>
      <c r="JO221" s="8"/>
      <c r="JP221" s="8"/>
      <c r="JQ221" s="8"/>
      <c r="JR221" s="8"/>
      <c r="JS221" s="8"/>
      <c r="JT221" s="8"/>
      <c r="JU221" s="8"/>
      <c r="JV221" s="8"/>
      <c r="JW221" s="8"/>
      <c r="JX221" s="8"/>
      <c r="JY221" s="8"/>
      <c r="JZ221" s="8"/>
      <c r="KA221" s="8"/>
      <c r="KB221" s="8"/>
      <c r="KC221" s="8"/>
      <c r="KD221" s="8"/>
      <c r="KE221" s="8"/>
      <c r="KF221" s="8"/>
      <c r="KG221" s="8"/>
      <c r="KH221" s="8"/>
      <c r="KI221" s="8"/>
      <c r="KJ221" s="8"/>
      <c r="KK221" s="8"/>
      <c r="KL221" s="8"/>
      <c r="KM221" s="8"/>
      <c r="KN221" s="8"/>
      <c r="KO221" s="8"/>
      <c r="KP221" s="8"/>
      <c r="KQ221" s="8"/>
      <c r="KR221" s="8"/>
      <c r="KS221" s="8"/>
      <c r="KT221" s="8"/>
      <c r="KU221" s="8"/>
      <c r="KV221" s="8"/>
      <c r="KW221" s="8"/>
      <c r="KX221" s="8"/>
      <c r="KY221" s="8"/>
      <c r="KZ221" s="8"/>
      <c r="LA221" s="8"/>
      <c r="LB221" s="8"/>
      <c r="LC221" s="8"/>
      <c r="LD221" s="8"/>
      <c r="LE221" s="8"/>
      <c r="LF221" s="8"/>
      <c r="LG221" s="8"/>
      <c r="LH221" s="8"/>
      <c r="LI221" s="8"/>
      <c r="LJ221" s="8"/>
      <c r="LK221" s="8"/>
      <c r="LL221" s="8"/>
      <c r="LM221" s="8"/>
      <c r="LN221" s="8"/>
      <c r="LO221" s="8"/>
      <c r="LP221" s="8"/>
      <c r="LQ221" s="8"/>
      <c r="LR221" s="8"/>
      <c r="LS221" s="8"/>
      <c r="LT221" s="8"/>
      <c r="LU221" s="8"/>
      <c r="LV221" s="8"/>
      <c r="LW221" s="8"/>
      <c r="LX221" s="8"/>
      <c r="LY221" s="8"/>
      <c r="LZ221" s="8"/>
      <c r="MA221" s="8"/>
      <c r="MB221" s="8"/>
      <c r="MC221" s="8"/>
      <c r="MD221" s="8"/>
      <c r="ME221" s="8"/>
      <c r="MF221" s="8"/>
      <c r="MG221" s="8"/>
      <c r="MH221" s="8"/>
      <c r="MI221" s="8"/>
      <c r="MJ221" s="8"/>
      <c r="MK221" s="8"/>
      <c r="ML221" s="8"/>
      <c r="MM221" s="8"/>
      <c r="MN221" s="8"/>
      <c r="MO221" s="8"/>
      <c r="MP221" s="8"/>
      <c r="MQ221" s="8"/>
      <c r="MR221" s="8"/>
      <c r="MS221" s="8"/>
      <c r="MT221" s="8"/>
      <c r="MU221" s="8"/>
      <c r="MV221" s="8"/>
      <c r="MW221" s="8"/>
      <c r="MX221" s="8"/>
      <c r="MY221" s="8"/>
      <c r="MZ221" s="8"/>
      <c r="NA221" s="8"/>
      <c r="NB221" s="8"/>
      <c r="NC221" s="8"/>
      <c r="ND221" s="8"/>
      <c r="NE221" s="8"/>
      <c r="NF221" s="8"/>
      <c r="NG221" s="8"/>
      <c r="NH221" s="8"/>
      <c r="NI221" s="8"/>
      <c r="NJ221" s="8"/>
      <c r="NK221" s="8"/>
      <c r="NL221" s="8"/>
      <c r="NM221" s="8"/>
      <c r="NN221" s="8"/>
      <c r="NO221" s="8"/>
      <c r="NP221" s="8"/>
      <c r="NQ221" s="8"/>
      <c r="NR221" s="8"/>
      <c r="NS221" s="8"/>
      <c r="NT221" s="8"/>
      <c r="NU221" s="8"/>
      <c r="NV221" s="8"/>
      <c r="NW221" s="8"/>
      <c r="NX221" s="8"/>
      <c r="NY221" s="8"/>
      <c r="NZ221" s="8"/>
      <c r="OA221" s="8"/>
      <c r="OB221" s="8"/>
      <c r="OC221" s="8"/>
      <c r="OD221" s="8"/>
      <c r="OE221" s="8"/>
      <c r="OF221" s="8"/>
      <c r="OG221" s="8"/>
      <c r="OH221" s="8"/>
      <c r="OI221" s="8"/>
      <c r="OJ221" s="8"/>
      <c r="OK221" s="8"/>
      <c r="OL221" s="8"/>
      <c r="OM221" s="8"/>
      <c r="ON221" s="8"/>
    </row>
    <row r="222" spans="1:404" s="9" customFormat="1" x14ac:dyDescent="0.15">
      <c r="A222" s="38">
        <v>803</v>
      </c>
      <c r="B222" s="11" t="s">
        <v>679</v>
      </c>
      <c r="C222" s="39">
        <v>2400</v>
      </c>
      <c r="D222" s="40">
        <v>16.739999999999998</v>
      </c>
      <c r="E222" s="123">
        <v>1</v>
      </c>
      <c r="F222" s="95">
        <f t="shared" si="19"/>
        <v>16.739999999999998</v>
      </c>
      <c r="G222" s="43" t="s">
        <v>669</v>
      </c>
      <c r="H222" s="44"/>
      <c r="I222" s="53" t="s">
        <v>304</v>
      </c>
      <c r="J222" s="46" t="s">
        <v>8</v>
      </c>
      <c r="K222" s="86">
        <v>156</v>
      </c>
      <c r="L222" s="219">
        <f t="shared" si="18"/>
        <v>2611.4399999999996</v>
      </c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  <c r="IP222" s="8"/>
      <c r="IQ222" s="8"/>
      <c r="IR222" s="8"/>
      <c r="IS222" s="8"/>
      <c r="IT222" s="8"/>
      <c r="IU222" s="8"/>
      <c r="IV222" s="8"/>
      <c r="IW222" s="8"/>
      <c r="IX222" s="8"/>
      <c r="IY222" s="8"/>
      <c r="IZ222" s="8"/>
      <c r="JA222" s="8"/>
      <c r="JB222" s="8"/>
      <c r="JC222" s="8"/>
      <c r="JD222" s="8"/>
      <c r="JE222" s="8"/>
      <c r="JF222" s="8"/>
      <c r="JG222" s="8"/>
      <c r="JH222" s="8"/>
      <c r="JI222" s="8"/>
      <c r="JJ222" s="8"/>
      <c r="JK222" s="8"/>
      <c r="JL222" s="8"/>
      <c r="JM222" s="8"/>
      <c r="JN222" s="8"/>
      <c r="JO222" s="8"/>
      <c r="JP222" s="8"/>
      <c r="JQ222" s="8"/>
      <c r="JR222" s="8"/>
      <c r="JS222" s="8"/>
      <c r="JT222" s="8"/>
      <c r="JU222" s="8"/>
      <c r="JV222" s="8"/>
      <c r="JW222" s="8"/>
      <c r="JX222" s="8"/>
      <c r="JY222" s="8"/>
      <c r="JZ222" s="8"/>
      <c r="KA222" s="8"/>
      <c r="KB222" s="8"/>
      <c r="KC222" s="8"/>
      <c r="KD222" s="8"/>
      <c r="KE222" s="8"/>
      <c r="KF222" s="8"/>
      <c r="KG222" s="8"/>
      <c r="KH222" s="8"/>
      <c r="KI222" s="8"/>
      <c r="KJ222" s="8"/>
      <c r="KK222" s="8"/>
      <c r="KL222" s="8"/>
      <c r="KM222" s="8"/>
      <c r="KN222" s="8"/>
      <c r="KO222" s="8"/>
      <c r="KP222" s="8"/>
      <c r="KQ222" s="8"/>
      <c r="KR222" s="8"/>
      <c r="KS222" s="8"/>
      <c r="KT222" s="8"/>
      <c r="KU222" s="8"/>
      <c r="KV222" s="8"/>
      <c r="KW222" s="8"/>
      <c r="KX222" s="8"/>
      <c r="KY222" s="8"/>
      <c r="KZ222" s="8"/>
      <c r="LA222" s="8"/>
      <c r="LB222" s="8"/>
      <c r="LC222" s="8"/>
      <c r="LD222" s="8"/>
      <c r="LE222" s="8"/>
      <c r="LF222" s="8"/>
      <c r="LG222" s="8"/>
      <c r="LH222" s="8"/>
      <c r="LI222" s="8"/>
      <c r="LJ222" s="8"/>
      <c r="LK222" s="8"/>
      <c r="LL222" s="8"/>
      <c r="LM222" s="8"/>
      <c r="LN222" s="8"/>
      <c r="LO222" s="8"/>
      <c r="LP222" s="8"/>
      <c r="LQ222" s="8"/>
      <c r="LR222" s="8"/>
      <c r="LS222" s="8"/>
      <c r="LT222" s="8"/>
      <c r="LU222" s="8"/>
      <c r="LV222" s="8"/>
      <c r="LW222" s="8"/>
      <c r="LX222" s="8"/>
      <c r="LY222" s="8"/>
      <c r="LZ222" s="8"/>
      <c r="MA222" s="8"/>
      <c r="MB222" s="8"/>
      <c r="MC222" s="8"/>
      <c r="MD222" s="8"/>
      <c r="ME222" s="8"/>
      <c r="MF222" s="8"/>
      <c r="MG222" s="8"/>
      <c r="MH222" s="8"/>
      <c r="MI222" s="8"/>
      <c r="MJ222" s="8"/>
      <c r="MK222" s="8"/>
      <c r="ML222" s="8"/>
      <c r="MM222" s="8"/>
      <c r="MN222" s="8"/>
      <c r="MO222" s="8"/>
      <c r="MP222" s="8"/>
      <c r="MQ222" s="8"/>
      <c r="MR222" s="8"/>
      <c r="MS222" s="8"/>
      <c r="MT222" s="8"/>
      <c r="MU222" s="8"/>
      <c r="MV222" s="8"/>
      <c r="MW222" s="8"/>
      <c r="MX222" s="8"/>
      <c r="MY222" s="8"/>
      <c r="MZ222" s="8"/>
      <c r="NA222" s="8"/>
      <c r="NB222" s="8"/>
      <c r="NC222" s="8"/>
      <c r="ND222" s="8"/>
      <c r="NE222" s="8"/>
      <c r="NF222" s="8"/>
      <c r="NG222" s="8"/>
      <c r="NH222" s="8"/>
      <c r="NI222" s="8"/>
      <c r="NJ222" s="8"/>
      <c r="NK222" s="8"/>
      <c r="NL222" s="8"/>
      <c r="NM222" s="8"/>
      <c r="NN222" s="8"/>
      <c r="NO222" s="8"/>
      <c r="NP222" s="8"/>
      <c r="NQ222" s="8"/>
      <c r="NR222" s="8"/>
      <c r="NS222" s="8"/>
      <c r="NT222" s="8"/>
      <c r="NU222" s="8"/>
      <c r="NV222" s="8"/>
      <c r="NW222" s="8"/>
      <c r="NX222" s="8"/>
      <c r="NY222" s="8"/>
      <c r="NZ222" s="8"/>
      <c r="OA222" s="8"/>
      <c r="OB222" s="8"/>
      <c r="OC222" s="8"/>
      <c r="OD222" s="8"/>
      <c r="OE222" s="8"/>
      <c r="OF222" s="8"/>
      <c r="OG222" s="8"/>
      <c r="OH222" s="8"/>
      <c r="OI222" s="8"/>
      <c r="OJ222" s="8"/>
      <c r="OK222" s="8"/>
      <c r="OL222" s="8"/>
      <c r="OM222" s="8"/>
      <c r="ON222" s="8"/>
    </row>
    <row r="223" spans="1:404" s="9" customFormat="1" x14ac:dyDescent="0.15">
      <c r="A223" s="38">
        <v>804</v>
      </c>
      <c r="B223" s="11" t="s">
        <v>678</v>
      </c>
      <c r="C223" s="39">
        <v>2700</v>
      </c>
      <c r="D223" s="40">
        <v>232.37</v>
      </c>
      <c r="E223" s="123">
        <v>1</v>
      </c>
      <c r="F223" s="95">
        <f>SUM(D223*E223)</f>
        <v>232.37</v>
      </c>
      <c r="G223" s="43" t="s">
        <v>669</v>
      </c>
      <c r="H223" s="44"/>
      <c r="I223" s="53" t="s">
        <v>304</v>
      </c>
      <c r="J223" s="46" t="s">
        <v>8</v>
      </c>
      <c r="K223" s="86">
        <v>156</v>
      </c>
      <c r="L223" s="219">
        <f t="shared" si="18"/>
        <v>36249.72</v>
      </c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  <c r="IL223" s="8"/>
      <c r="IM223" s="8"/>
      <c r="IN223" s="8"/>
      <c r="IO223" s="8"/>
      <c r="IP223" s="8"/>
      <c r="IQ223" s="8"/>
      <c r="IR223" s="8"/>
      <c r="IS223" s="8"/>
      <c r="IT223" s="8"/>
      <c r="IU223" s="8"/>
      <c r="IV223" s="8"/>
      <c r="IW223" s="8"/>
      <c r="IX223" s="8"/>
      <c r="IY223" s="8"/>
      <c r="IZ223" s="8"/>
      <c r="JA223" s="8"/>
      <c r="JB223" s="8"/>
      <c r="JC223" s="8"/>
      <c r="JD223" s="8"/>
      <c r="JE223" s="8"/>
      <c r="JF223" s="8"/>
      <c r="JG223" s="8"/>
      <c r="JH223" s="8"/>
      <c r="JI223" s="8"/>
      <c r="JJ223" s="8"/>
      <c r="JK223" s="8"/>
      <c r="JL223" s="8"/>
      <c r="JM223" s="8"/>
      <c r="JN223" s="8"/>
      <c r="JO223" s="8"/>
      <c r="JP223" s="8"/>
      <c r="JQ223" s="8"/>
      <c r="JR223" s="8"/>
      <c r="JS223" s="8"/>
      <c r="JT223" s="8"/>
      <c r="JU223" s="8"/>
      <c r="JV223" s="8"/>
      <c r="JW223" s="8"/>
      <c r="JX223" s="8"/>
      <c r="JY223" s="8"/>
      <c r="JZ223" s="8"/>
      <c r="KA223" s="8"/>
      <c r="KB223" s="8"/>
      <c r="KC223" s="8"/>
      <c r="KD223" s="8"/>
      <c r="KE223" s="8"/>
      <c r="KF223" s="8"/>
      <c r="KG223" s="8"/>
      <c r="KH223" s="8"/>
      <c r="KI223" s="8"/>
      <c r="KJ223" s="8"/>
      <c r="KK223" s="8"/>
      <c r="KL223" s="8"/>
      <c r="KM223" s="8"/>
      <c r="KN223" s="8"/>
      <c r="KO223" s="8"/>
      <c r="KP223" s="8"/>
      <c r="KQ223" s="8"/>
      <c r="KR223" s="8"/>
      <c r="KS223" s="8"/>
      <c r="KT223" s="8"/>
      <c r="KU223" s="8"/>
      <c r="KV223" s="8"/>
      <c r="KW223" s="8"/>
      <c r="KX223" s="8"/>
      <c r="KY223" s="8"/>
      <c r="KZ223" s="8"/>
      <c r="LA223" s="8"/>
      <c r="LB223" s="8"/>
      <c r="LC223" s="8"/>
      <c r="LD223" s="8"/>
      <c r="LE223" s="8"/>
      <c r="LF223" s="8"/>
      <c r="LG223" s="8"/>
      <c r="LH223" s="8"/>
      <c r="LI223" s="8"/>
      <c r="LJ223" s="8"/>
      <c r="LK223" s="8"/>
      <c r="LL223" s="8"/>
      <c r="LM223" s="8"/>
      <c r="LN223" s="8"/>
      <c r="LO223" s="8"/>
      <c r="LP223" s="8"/>
      <c r="LQ223" s="8"/>
      <c r="LR223" s="8"/>
      <c r="LS223" s="8"/>
      <c r="LT223" s="8"/>
      <c r="LU223" s="8"/>
      <c r="LV223" s="8"/>
      <c r="LW223" s="8"/>
      <c r="LX223" s="8"/>
      <c r="LY223" s="8"/>
      <c r="LZ223" s="8"/>
      <c r="MA223" s="8"/>
      <c r="MB223" s="8"/>
      <c r="MC223" s="8"/>
      <c r="MD223" s="8"/>
      <c r="ME223" s="8"/>
      <c r="MF223" s="8"/>
      <c r="MG223" s="8"/>
      <c r="MH223" s="8"/>
      <c r="MI223" s="8"/>
      <c r="MJ223" s="8"/>
      <c r="MK223" s="8"/>
      <c r="ML223" s="8"/>
      <c r="MM223" s="8"/>
      <c r="MN223" s="8"/>
      <c r="MO223" s="8"/>
      <c r="MP223" s="8"/>
      <c r="MQ223" s="8"/>
      <c r="MR223" s="8"/>
      <c r="MS223" s="8"/>
      <c r="MT223" s="8"/>
      <c r="MU223" s="8"/>
      <c r="MV223" s="8"/>
      <c r="MW223" s="8"/>
      <c r="MX223" s="8"/>
      <c r="MY223" s="8"/>
      <c r="MZ223" s="8"/>
      <c r="NA223" s="8"/>
      <c r="NB223" s="8"/>
      <c r="NC223" s="8"/>
      <c r="ND223" s="8"/>
      <c r="NE223" s="8"/>
      <c r="NF223" s="8"/>
      <c r="NG223" s="8"/>
      <c r="NH223" s="8"/>
      <c r="NI223" s="8"/>
      <c r="NJ223" s="8"/>
      <c r="NK223" s="8"/>
      <c r="NL223" s="8"/>
      <c r="NM223" s="8"/>
      <c r="NN223" s="8"/>
      <c r="NO223" s="8"/>
      <c r="NP223" s="8"/>
      <c r="NQ223" s="8"/>
      <c r="NR223" s="8"/>
      <c r="NS223" s="8"/>
      <c r="NT223" s="8"/>
      <c r="NU223" s="8"/>
      <c r="NV223" s="8"/>
      <c r="NW223" s="8"/>
      <c r="NX223" s="8"/>
      <c r="NY223" s="8"/>
      <c r="NZ223" s="8"/>
      <c r="OA223" s="8"/>
      <c r="OB223" s="8"/>
      <c r="OC223" s="8"/>
      <c r="OD223" s="8"/>
      <c r="OE223" s="8"/>
      <c r="OF223" s="8"/>
      <c r="OG223" s="8"/>
      <c r="OH223" s="8"/>
      <c r="OI223" s="8"/>
      <c r="OJ223" s="8"/>
      <c r="OK223" s="8"/>
      <c r="OL223" s="8"/>
      <c r="OM223" s="8"/>
      <c r="ON223" s="8"/>
    </row>
    <row r="224" spans="1:404" s="9" customFormat="1" x14ac:dyDescent="0.15">
      <c r="A224" s="38">
        <v>805</v>
      </c>
      <c r="B224" s="11" t="s">
        <v>680</v>
      </c>
      <c r="C224" s="39">
        <v>2700</v>
      </c>
      <c r="D224" s="40">
        <v>25.23</v>
      </c>
      <c r="E224" s="123">
        <v>1</v>
      </c>
      <c r="F224" s="95">
        <f t="shared" si="19"/>
        <v>25.23</v>
      </c>
      <c r="G224" s="43" t="s">
        <v>669</v>
      </c>
      <c r="H224" s="44"/>
      <c r="I224" s="53" t="s">
        <v>304</v>
      </c>
      <c r="J224" s="46" t="s">
        <v>8</v>
      </c>
      <c r="K224" s="86">
        <v>156</v>
      </c>
      <c r="L224" s="219">
        <f t="shared" si="18"/>
        <v>3935.88</v>
      </c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  <c r="IP224" s="8"/>
      <c r="IQ224" s="8"/>
      <c r="IR224" s="8"/>
      <c r="IS224" s="8"/>
      <c r="IT224" s="8"/>
      <c r="IU224" s="8"/>
      <c r="IV224" s="8"/>
      <c r="IW224" s="8"/>
      <c r="IX224" s="8"/>
      <c r="IY224" s="8"/>
      <c r="IZ224" s="8"/>
      <c r="JA224" s="8"/>
      <c r="JB224" s="8"/>
      <c r="JC224" s="8"/>
      <c r="JD224" s="8"/>
      <c r="JE224" s="8"/>
      <c r="JF224" s="8"/>
      <c r="JG224" s="8"/>
      <c r="JH224" s="8"/>
      <c r="JI224" s="8"/>
      <c r="JJ224" s="8"/>
      <c r="JK224" s="8"/>
      <c r="JL224" s="8"/>
      <c r="JM224" s="8"/>
      <c r="JN224" s="8"/>
      <c r="JO224" s="8"/>
      <c r="JP224" s="8"/>
      <c r="JQ224" s="8"/>
      <c r="JR224" s="8"/>
      <c r="JS224" s="8"/>
      <c r="JT224" s="8"/>
      <c r="JU224" s="8"/>
      <c r="JV224" s="8"/>
      <c r="JW224" s="8"/>
      <c r="JX224" s="8"/>
      <c r="JY224" s="8"/>
      <c r="JZ224" s="8"/>
      <c r="KA224" s="8"/>
      <c r="KB224" s="8"/>
      <c r="KC224" s="8"/>
      <c r="KD224" s="8"/>
      <c r="KE224" s="8"/>
      <c r="KF224" s="8"/>
      <c r="KG224" s="8"/>
      <c r="KH224" s="8"/>
      <c r="KI224" s="8"/>
      <c r="KJ224" s="8"/>
      <c r="KK224" s="8"/>
      <c r="KL224" s="8"/>
      <c r="KM224" s="8"/>
      <c r="KN224" s="8"/>
      <c r="KO224" s="8"/>
      <c r="KP224" s="8"/>
      <c r="KQ224" s="8"/>
      <c r="KR224" s="8"/>
      <c r="KS224" s="8"/>
      <c r="KT224" s="8"/>
      <c r="KU224" s="8"/>
      <c r="KV224" s="8"/>
      <c r="KW224" s="8"/>
      <c r="KX224" s="8"/>
      <c r="KY224" s="8"/>
      <c r="KZ224" s="8"/>
      <c r="LA224" s="8"/>
      <c r="LB224" s="8"/>
      <c r="LC224" s="8"/>
      <c r="LD224" s="8"/>
      <c r="LE224" s="8"/>
      <c r="LF224" s="8"/>
      <c r="LG224" s="8"/>
      <c r="LH224" s="8"/>
      <c r="LI224" s="8"/>
      <c r="LJ224" s="8"/>
      <c r="LK224" s="8"/>
      <c r="LL224" s="8"/>
      <c r="LM224" s="8"/>
      <c r="LN224" s="8"/>
      <c r="LO224" s="8"/>
      <c r="LP224" s="8"/>
      <c r="LQ224" s="8"/>
      <c r="LR224" s="8"/>
      <c r="LS224" s="8"/>
      <c r="LT224" s="8"/>
      <c r="LU224" s="8"/>
      <c r="LV224" s="8"/>
      <c r="LW224" s="8"/>
      <c r="LX224" s="8"/>
      <c r="LY224" s="8"/>
      <c r="LZ224" s="8"/>
      <c r="MA224" s="8"/>
      <c r="MB224" s="8"/>
      <c r="MC224" s="8"/>
      <c r="MD224" s="8"/>
      <c r="ME224" s="8"/>
      <c r="MF224" s="8"/>
      <c r="MG224" s="8"/>
      <c r="MH224" s="8"/>
      <c r="MI224" s="8"/>
      <c r="MJ224" s="8"/>
      <c r="MK224" s="8"/>
      <c r="ML224" s="8"/>
      <c r="MM224" s="8"/>
      <c r="MN224" s="8"/>
      <c r="MO224" s="8"/>
      <c r="MP224" s="8"/>
      <c r="MQ224" s="8"/>
      <c r="MR224" s="8"/>
      <c r="MS224" s="8"/>
      <c r="MT224" s="8"/>
      <c r="MU224" s="8"/>
      <c r="MV224" s="8"/>
      <c r="MW224" s="8"/>
      <c r="MX224" s="8"/>
      <c r="MY224" s="8"/>
      <c r="MZ224" s="8"/>
      <c r="NA224" s="8"/>
      <c r="NB224" s="8"/>
      <c r="NC224" s="8"/>
      <c r="ND224" s="8"/>
      <c r="NE224" s="8"/>
      <c r="NF224" s="8"/>
      <c r="NG224" s="8"/>
      <c r="NH224" s="8"/>
      <c r="NI224" s="8"/>
      <c r="NJ224" s="8"/>
      <c r="NK224" s="8"/>
      <c r="NL224" s="8"/>
      <c r="NM224" s="8"/>
      <c r="NN224" s="8"/>
      <c r="NO224" s="8"/>
      <c r="NP224" s="8"/>
      <c r="NQ224" s="8"/>
      <c r="NR224" s="8"/>
      <c r="NS224" s="8"/>
      <c r="NT224" s="8"/>
      <c r="NU224" s="8"/>
      <c r="NV224" s="8"/>
      <c r="NW224" s="8"/>
      <c r="NX224" s="8"/>
      <c r="NY224" s="8"/>
      <c r="NZ224" s="8"/>
      <c r="OA224" s="8"/>
      <c r="OB224" s="8"/>
      <c r="OC224" s="8"/>
      <c r="OD224" s="8"/>
      <c r="OE224" s="8"/>
      <c r="OF224" s="8"/>
      <c r="OG224" s="8"/>
      <c r="OH224" s="8"/>
      <c r="OI224" s="8"/>
      <c r="OJ224" s="8"/>
      <c r="OK224" s="8"/>
      <c r="OL224" s="8"/>
      <c r="OM224" s="8"/>
      <c r="ON224" s="8"/>
    </row>
    <row r="225" spans="1:404" s="9" customFormat="1" x14ac:dyDescent="0.15">
      <c r="A225" s="38">
        <v>806</v>
      </c>
      <c r="B225" s="11" t="s">
        <v>681</v>
      </c>
      <c r="C225" s="39">
        <v>2700</v>
      </c>
      <c r="D225" s="40">
        <v>7.32</v>
      </c>
      <c r="E225" s="123">
        <v>1</v>
      </c>
      <c r="F225" s="95">
        <f t="shared" si="19"/>
        <v>7.32</v>
      </c>
      <c r="G225" s="43" t="s">
        <v>669</v>
      </c>
      <c r="H225" s="44"/>
      <c r="I225" s="53" t="s">
        <v>304</v>
      </c>
      <c r="J225" s="46" t="s">
        <v>8</v>
      </c>
      <c r="K225" s="86">
        <v>156</v>
      </c>
      <c r="L225" s="219">
        <f t="shared" si="18"/>
        <v>1141.92</v>
      </c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  <c r="IP225" s="8"/>
      <c r="IQ225" s="8"/>
      <c r="IR225" s="8"/>
      <c r="IS225" s="8"/>
      <c r="IT225" s="8"/>
      <c r="IU225" s="8"/>
      <c r="IV225" s="8"/>
      <c r="IW225" s="8"/>
      <c r="IX225" s="8"/>
      <c r="IY225" s="8"/>
      <c r="IZ225" s="8"/>
      <c r="JA225" s="8"/>
      <c r="JB225" s="8"/>
      <c r="JC225" s="8"/>
      <c r="JD225" s="8"/>
      <c r="JE225" s="8"/>
      <c r="JF225" s="8"/>
      <c r="JG225" s="8"/>
      <c r="JH225" s="8"/>
      <c r="JI225" s="8"/>
      <c r="JJ225" s="8"/>
      <c r="JK225" s="8"/>
      <c r="JL225" s="8"/>
      <c r="JM225" s="8"/>
      <c r="JN225" s="8"/>
      <c r="JO225" s="8"/>
      <c r="JP225" s="8"/>
      <c r="JQ225" s="8"/>
      <c r="JR225" s="8"/>
      <c r="JS225" s="8"/>
      <c r="JT225" s="8"/>
      <c r="JU225" s="8"/>
      <c r="JV225" s="8"/>
      <c r="JW225" s="8"/>
      <c r="JX225" s="8"/>
      <c r="JY225" s="8"/>
      <c r="JZ225" s="8"/>
      <c r="KA225" s="8"/>
      <c r="KB225" s="8"/>
      <c r="KC225" s="8"/>
      <c r="KD225" s="8"/>
      <c r="KE225" s="8"/>
      <c r="KF225" s="8"/>
      <c r="KG225" s="8"/>
      <c r="KH225" s="8"/>
      <c r="KI225" s="8"/>
      <c r="KJ225" s="8"/>
      <c r="KK225" s="8"/>
      <c r="KL225" s="8"/>
      <c r="KM225" s="8"/>
      <c r="KN225" s="8"/>
      <c r="KO225" s="8"/>
      <c r="KP225" s="8"/>
      <c r="KQ225" s="8"/>
      <c r="KR225" s="8"/>
      <c r="KS225" s="8"/>
      <c r="KT225" s="8"/>
      <c r="KU225" s="8"/>
      <c r="KV225" s="8"/>
      <c r="KW225" s="8"/>
      <c r="KX225" s="8"/>
      <c r="KY225" s="8"/>
      <c r="KZ225" s="8"/>
      <c r="LA225" s="8"/>
      <c r="LB225" s="8"/>
      <c r="LC225" s="8"/>
      <c r="LD225" s="8"/>
      <c r="LE225" s="8"/>
      <c r="LF225" s="8"/>
      <c r="LG225" s="8"/>
      <c r="LH225" s="8"/>
      <c r="LI225" s="8"/>
      <c r="LJ225" s="8"/>
      <c r="LK225" s="8"/>
      <c r="LL225" s="8"/>
      <c r="LM225" s="8"/>
      <c r="LN225" s="8"/>
      <c r="LO225" s="8"/>
      <c r="LP225" s="8"/>
      <c r="LQ225" s="8"/>
      <c r="LR225" s="8"/>
      <c r="LS225" s="8"/>
      <c r="LT225" s="8"/>
      <c r="LU225" s="8"/>
      <c r="LV225" s="8"/>
      <c r="LW225" s="8"/>
      <c r="LX225" s="8"/>
      <c r="LY225" s="8"/>
      <c r="LZ225" s="8"/>
      <c r="MA225" s="8"/>
      <c r="MB225" s="8"/>
      <c r="MC225" s="8"/>
      <c r="MD225" s="8"/>
      <c r="ME225" s="8"/>
      <c r="MF225" s="8"/>
      <c r="MG225" s="8"/>
      <c r="MH225" s="8"/>
      <c r="MI225" s="8"/>
      <c r="MJ225" s="8"/>
      <c r="MK225" s="8"/>
      <c r="ML225" s="8"/>
      <c r="MM225" s="8"/>
      <c r="MN225" s="8"/>
      <c r="MO225" s="8"/>
      <c r="MP225" s="8"/>
      <c r="MQ225" s="8"/>
      <c r="MR225" s="8"/>
      <c r="MS225" s="8"/>
      <c r="MT225" s="8"/>
      <c r="MU225" s="8"/>
      <c r="MV225" s="8"/>
      <c r="MW225" s="8"/>
      <c r="MX225" s="8"/>
      <c r="MY225" s="8"/>
      <c r="MZ225" s="8"/>
      <c r="NA225" s="8"/>
      <c r="NB225" s="8"/>
      <c r="NC225" s="8"/>
      <c r="ND225" s="8"/>
      <c r="NE225" s="8"/>
      <c r="NF225" s="8"/>
      <c r="NG225" s="8"/>
      <c r="NH225" s="8"/>
      <c r="NI225" s="8"/>
      <c r="NJ225" s="8"/>
      <c r="NK225" s="8"/>
      <c r="NL225" s="8"/>
      <c r="NM225" s="8"/>
      <c r="NN225" s="8"/>
      <c r="NO225" s="8"/>
      <c r="NP225" s="8"/>
      <c r="NQ225" s="8"/>
      <c r="NR225" s="8"/>
      <c r="NS225" s="8"/>
      <c r="NT225" s="8"/>
      <c r="NU225" s="8"/>
      <c r="NV225" s="8"/>
      <c r="NW225" s="8"/>
      <c r="NX225" s="8"/>
      <c r="NY225" s="8"/>
      <c r="NZ225" s="8"/>
      <c r="OA225" s="8"/>
      <c r="OB225" s="8"/>
      <c r="OC225" s="8"/>
      <c r="OD225" s="8"/>
      <c r="OE225" s="8"/>
      <c r="OF225" s="8"/>
      <c r="OG225" s="8"/>
      <c r="OH225" s="8"/>
      <c r="OI225" s="8"/>
      <c r="OJ225" s="8"/>
      <c r="OK225" s="8"/>
      <c r="OL225" s="8"/>
      <c r="OM225" s="8"/>
      <c r="ON225" s="8"/>
    </row>
    <row r="226" spans="1:404" s="9" customFormat="1" x14ac:dyDescent="0.15">
      <c r="A226" s="38">
        <v>807</v>
      </c>
      <c r="B226" s="11" t="s">
        <v>682</v>
      </c>
      <c r="C226" s="39">
        <v>2700</v>
      </c>
      <c r="D226" s="40">
        <v>10.33</v>
      </c>
      <c r="E226" s="123">
        <v>1</v>
      </c>
      <c r="F226" s="95">
        <f t="shared" si="19"/>
        <v>10.33</v>
      </c>
      <c r="G226" s="43" t="s">
        <v>669</v>
      </c>
      <c r="H226" s="44"/>
      <c r="I226" s="53" t="s">
        <v>304</v>
      </c>
      <c r="J226" s="46" t="s">
        <v>8</v>
      </c>
      <c r="K226" s="86">
        <v>156</v>
      </c>
      <c r="L226" s="219">
        <f t="shared" si="18"/>
        <v>1611.48</v>
      </c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  <c r="IP226" s="8"/>
      <c r="IQ226" s="8"/>
      <c r="IR226" s="8"/>
      <c r="IS226" s="8"/>
      <c r="IT226" s="8"/>
      <c r="IU226" s="8"/>
      <c r="IV226" s="8"/>
      <c r="IW226" s="8"/>
      <c r="IX226" s="8"/>
      <c r="IY226" s="8"/>
      <c r="IZ226" s="8"/>
      <c r="JA226" s="8"/>
      <c r="JB226" s="8"/>
      <c r="JC226" s="8"/>
      <c r="JD226" s="8"/>
      <c r="JE226" s="8"/>
      <c r="JF226" s="8"/>
      <c r="JG226" s="8"/>
      <c r="JH226" s="8"/>
      <c r="JI226" s="8"/>
      <c r="JJ226" s="8"/>
      <c r="JK226" s="8"/>
      <c r="JL226" s="8"/>
      <c r="JM226" s="8"/>
      <c r="JN226" s="8"/>
      <c r="JO226" s="8"/>
      <c r="JP226" s="8"/>
      <c r="JQ226" s="8"/>
      <c r="JR226" s="8"/>
      <c r="JS226" s="8"/>
      <c r="JT226" s="8"/>
      <c r="JU226" s="8"/>
      <c r="JV226" s="8"/>
      <c r="JW226" s="8"/>
      <c r="JX226" s="8"/>
      <c r="JY226" s="8"/>
      <c r="JZ226" s="8"/>
      <c r="KA226" s="8"/>
      <c r="KB226" s="8"/>
      <c r="KC226" s="8"/>
      <c r="KD226" s="8"/>
      <c r="KE226" s="8"/>
      <c r="KF226" s="8"/>
      <c r="KG226" s="8"/>
      <c r="KH226" s="8"/>
      <c r="KI226" s="8"/>
      <c r="KJ226" s="8"/>
      <c r="KK226" s="8"/>
      <c r="KL226" s="8"/>
      <c r="KM226" s="8"/>
      <c r="KN226" s="8"/>
      <c r="KO226" s="8"/>
      <c r="KP226" s="8"/>
      <c r="KQ226" s="8"/>
      <c r="KR226" s="8"/>
      <c r="KS226" s="8"/>
      <c r="KT226" s="8"/>
      <c r="KU226" s="8"/>
      <c r="KV226" s="8"/>
      <c r="KW226" s="8"/>
      <c r="KX226" s="8"/>
      <c r="KY226" s="8"/>
      <c r="KZ226" s="8"/>
      <c r="LA226" s="8"/>
      <c r="LB226" s="8"/>
      <c r="LC226" s="8"/>
      <c r="LD226" s="8"/>
      <c r="LE226" s="8"/>
      <c r="LF226" s="8"/>
      <c r="LG226" s="8"/>
      <c r="LH226" s="8"/>
      <c r="LI226" s="8"/>
      <c r="LJ226" s="8"/>
      <c r="LK226" s="8"/>
      <c r="LL226" s="8"/>
      <c r="LM226" s="8"/>
      <c r="LN226" s="8"/>
      <c r="LO226" s="8"/>
      <c r="LP226" s="8"/>
      <c r="LQ226" s="8"/>
      <c r="LR226" s="8"/>
      <c r="LS226" s="8"/>
      <c r="LT226" s="8"/>
      <c r="LU226" s="8"/>
      <c r="LV226" s="8"/>
      <c r="LW226" s="8"/>
      <c r="LX226" s="8"/>
      <c r="LY226" s="8"/>
      <c r="LZ226" s="8"/>
      <c r="MA226" s="8"/>
      <c r="MB226" s="8"/>
      <c r="MC226" s="8"/>
      <c r="MD226" s="8"/>
      <c r="ME226" s="8"/>
      <c r="MF226" s="8"/>
      <c r="MG226" s="8"/>
      <c r="MH226" s="8"/>
      <c r="MI226" s="8"/>
      <c r="MJ226" s="8"/>
      <c r="MK226" s="8"/>
      <c r="ML226" s="8"/>
      <c r="MM226" s="8"/>
      <c r="MN226" s="8"/>
      <c r="MO226" s="8"/>
      <c r="MP226" s="8"/>
      <c r="MQ226" s="8"/>
      <c r="MR226" s="8"/>
      <c r="MS226" s="8"/>
      <c r="MT226" s="8"/>
      <c r="MU226" s="8"/>
      <c r="MV226" s="8"/>
      <c r="MW226" s="8"/>
      <c r="MX226" s="8"/>
      <c r="MY226" s="8"/>
      <c r="MZ226" s="8"/>
      <c r="NA226" s="8"/>
      <c r="NB226" s="8"/>
      <c r="NC226" s="8"/>
      <c r="ND226" s="8"/>
      <c r="NE226" s="8"/>
      <c r="NF226" s="8"/>
      <c r="NG226" s="8"/>
      <c r="NH226" s="8"/>
      <c r="NI226" s="8"/>
      <c r="NJ226" s="8"/>
      <c r="NK226" s="8"/>
      <c r="NL226" s="8"/>
      <c r="NM226" s="8"/>
      <c r="NN226" s="8"/>
      <c r="NO226" s="8"/>
      <c r="NP226" s="8"/>
      <c r="NQ226" s="8"/>
      <c r="NR226" s="8"/>
      <c r="NS226" s="8"/>
      <c r="NT226" s="8"/>
      <c r="NU226" s="8"/>
      <c r="NV226" s="8"/>
      <c r="NW226" s="8"/>
      <c r="NX226" s="8"/>
      <c r="NY226" s="8"/>
      <c r="NZ226" s="8"/>
      <c r="OA226" s="8"/>
      <c r="OB226" s="8"/>
      <c r="OC226" s="8"/>
      <c r="OD226" s="8"/>
      <c r="OE226" s="8"/>
      <c r="OF226" s="8"/>
      <c r="OG226" s="8"/>
      <c r="OH226" s="8"/>
      <c r="OI226" s="8"/>
      <c r="OJ226" s="8"/>
      <c r="OK226" s="8"/>
      <c r="OL226" s="8"/>
      <c r="OM226" s="8"/>
      <c r="ON226" s="8"/>
    </row>
    <row r="227" spans="1:404" s="9" customFormat="1" x14ac:dyDescent="0.15">
      <c r="A227" s="38">
        <v>808</v>
      </c>
      <c r="B227" s="11" t="s">
        <v>683</v>
      </c>
      <c r="C227" s="39"/>
      <c r="D227" s="40">
        <v>1.8</v>
      </c>
      <c r="E227" s="123">
        <v>1</v>
      </c>
      <c r="F227" s="95">
        <f>D227*E227</f>
        <v>1.8</v>
      </c>
      <c r="G227" s="43" t="s">
        <v>669</v>
      </c>
      <c r="H227" s="44"/>
      <c r="I227" s="53" t="s">
        <v>9</v>
      </c>
      <c r="J227" s="46" t="s">
        <v>10</v>
      </c>
      <c r="K227" s="86">
        <v>261</v>
      </c>
      <c r="L227" s="219">
        <f t="shared" si="18"/>
        <v>469.8</v>
      </c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  <c r="IP227" s="8"/>
      <c r="IQ227" s="8"/>
      <c r="IR227" s="8"/>
      <c r="IS227" s="8"/>
      <c r="IT227" s="8"/>
      <c r="IU227" s="8"/>
      <c r="IV227" s="8"/>
      <c r="IW227" s="8"/>
      <c r="IX227" s="8"/>
      <c r="IY227" s="8"/>
      <c r="IZ227" s="8"/>
      <c r="JA227" s="8"/>
      <c r="JB227" s="8"/>
      <c r="JC227" s="8"/>
      <c r="JD227" s="8"/>
      <c r="JE227" s="8"/>
      <c r="JF227" s="8"/>
      <c r="JG227" s="8"/>
      <c r="JH227" s="8"/>
      <c r="JI227" s="8"/>
      <c r="JJ227" s="8"/>
      <c r="JK227" s="8"/>
      <c r="JL227" s="8"/>
      <c r="JM227" s="8"/>
      <c r="JN227" s="8"/>
      <c r="JO227" s="8"/>
      <c r="JP227" s="8"/>
      <c r="JQ227" s="8"/>
      <c r="JR227" s="8"/>
      <c r="JS227" s="8"/>
      <c r="JT227" s="8"/>
      <c r="JU227" s="8"/>
      <c r="JV227" s="8"/>
      <c r="JW227" s="8"/>
      <c r="JX227" s="8"/>
      <c r="JY227" s="8"/>
      <c r="JZ227" s="8"/>
      <c r="KA227" s="8"/>
      <c r="KB227" s="8"/>
      <c r="KC227" s="8"/>
      <c r="KD227" s="8"/>
      <c r="KE227" s="8"/>
      <c r="KF227" s="8"/>
      <c r="KG227" s="8"/>
      <c r="KH227" s="8"/>
      <c r="KI227" s="8"/>
      <c r="KJ227" s="8"/>
      <c r="KK227" s="8"/>
      <c r="KL227" s="8"/>
      <c r="KM227" s="8"/>
      <c r="KN227" s="8"/>
      <c r="KO227" s="8"/>
      <c r="KP227" s="8"/>
      <c r="KQ227" s="8"/>
      <c r="KR227" s="8"/>
      <c r="KS227" s="8"/>
      <c r="KT227" s="8"/>
      <c r="KU227" s="8"/>
      <c r="KV227" s="8"/>
      <c r="KW227" s="8"/>
      <c r="KX227" s="8"/>
      <c r="KY227" s="8"/>
      <c r="KZ227" s="8"/>
      <c r="LA227" s="8"/>
      <c r="LB227" s="8"/>
      <c r="LC227" s="8"/>
      <c r="LD227" s="8"/>
      <c r="LE227" s="8"/>
      <c r="LF227" s="8"/>
      <c r="LG227" s="8"/>
      <c r="LH227" s="8"/>
      <c r="LI227" s="8"/>
      <c r="LJ227" s="8"/>
      <c r="LK227" s="8"/>
      <c r="LL227" s="8"/>
      <c r="LM227" s="8"/>
      <c r="LN227" s="8"/>
      <c r="LO227" s="8"/>
      <c r="LP227" s="8"/>
      <c r="LQ227" s="8"/>
      <c r="LR227" s="8"/>
      <c r="LS227" s="8"/>
      <c r="LT227" s="8"/>
      <c r="LU227" s="8"/>
      <c r="LV227" s="8"/>
      <c r="LW227" s="8"/>
      <c r="LX227" s="8"/>
      <c r="LY227" s="8"/>
      <c r="LZ227" s="8"/>
      <c r="MA227" s="8"/>
      <c r="MB227" s="8"/>
      <c r="MC227" s="8"/>
      <c r="MD227" s="8"/>
      <c r="ME227" s="8"/>
      <c r="MF227" s="8"/>
      <c r="MG227" s="8"/>
      <c r="MH227" s="8"/>
      <c r="MI227" s="8"/>
      <c r="MJ227" s="8"/>
      <c r="MK227" s="8"/>
      <c r="ML227" s="8"/>
      <c r="MM227" s="8"/>
      <c r="MN227" s="8"/>
      <c r="MO227" s="8"/>
      <c r="MP227" s="8"/>
      <c r="MQ227" s="8"/>
      <c r="MR227" s="8"/>
      <c r="MS227" s="8"/>
      <c r="MT227" s="8"/>
      <c r="MU227" s="8"/>
      <c r="MV227" s="8"/>
      <c r="MW227" s="8"/>
      <c r="MX227" s="8"/>
      <c r="MY227" s="8"/>
      <c r="MZ227" s="8"/>
      <c r="NA227" s="8"/>
      <c r="NB227" s="8"/>
      <c r="NC227" s="8"/>
      <c r="ND227" s="8"/>
      <c r="NE227" s="8"/>
      <c r="NF227" s="8"/>
      <c r="NG227" s="8"/>
      <c r="NH227" s="8"/>
      <c r="NI227" s="8"/>
      <c r="NJ227" s="8"/>
      <c r="NK227" s="8"/>
      <c r="NL227" s="8"/>
      <c r="NM227" s="8"/>
      <c r="NN227" s="8"/>
      <c r="NO227" s="8"/>
      <c r="NP227" s="8"/>
      <c r="NQ227" s="8"/>
      <c r="NR227" s="8"/>
      <c r="NS227" s="8"/>
      <c r="NT227" s="8"/>
      <c r="NU227" s="8"/>
      <c r="NV227" s="8"/>
      <c r="NW227" s="8"/>
      <c r="NX227" s="8"/>
      <c r="NY227" s="8"/>
      <c r="NZ227" s="8"/>
      <c r="OA227" s="8"/>
      <c r="OB227" s="8"/>
      <c r="OC227" s="8"/>
      <c r="OD227" s="8"/>
      <c r="OE227" s="8"/>
      <c r="OF227" s="8"/>
      <c r="OG227" s="8"/>
      <c r="OH227" s="8"/>
      <c r="OI227" s="8"/>
      <c r="OJ227" s="8"/>
      <c r="OK227" s="8"/>
      <c r="OL227" s="8"/>
      <c r="OM227" s="8"/>
      <c r="ON227" s="8"/>
    </row>
    <row r="228" spans="1:404" s="9" customFormat="1" x14ac:dyDescent="0.15">
      <c r="A228" s="38">
        <v>809</v>
      </c>
      <c r="B228" s="11" t="s">
        <v>684</v>
      </c>
      <c r="C228" s="39"/>
      <c r="D228" s="40">
        <v>2.16</v>
      </c>
      <c r="E228" s="123">
        <v>1</v>
      </c>
      <c r="F228" s="95">
        <f t="shared" si="19"/>
        <v>2.16</v>
      </c>
      <c r="G228" s="43" t="s">
        <v>669</v>
      </c>
      <c r="H228" s="44"/>
      <c r="I228" s="53" t="s">
        <v>9</v>
      </c>
      <c r="J228" s="46" t="s">
        <v>10</v>
      </c>
      <c r="K228" s="86">
        <v>261</v>
      </c>
      <c r="L228" s="219">
        <f t="shared" si="18"/>
        <v>563.76</v>
      </c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  <c r="IL228" s="8"/>
      <c r="IM228" s="8"/>
      <c r="IN228" s="8"/>
      <c r="IO228" s="8"/>
      <c r="IP228" s="8"/>
      <c r="IQ228" s="8"/>
      <c r="IR228" s="8"/>
      <c r="IS228" s="8"/>
      <c r="IT228" s="8"/>
      <c r="IU228" s="8"/>
      <c r="IV228" s="8"/>
      <c r="IW228" s="8"/>
      <c r="IX228" s="8"/>
      <c r="IY228" s="8"/>
      <c r="IZ228" s="8"/>
      <c r="JA228" s="8"/>
      <c r="JB228" s="8"/>
      <c r="JC228" s="8"/>
      <c r="JD228" s="8"/>
      <c r="JE228" s="8"/>
      <c r="JF228" s="8"/>
      <c r="JG228" s="8"/>
      <c r="JH228" s="8"/>
      <c r="JI228" s="8"/>
      <c r="JJ228" s="8"/>
      <c r="JK228" s="8"/>
      <c r="JL228" s="8"/>
      <c r="JM228" s="8"/>
      <c r="JN228" s="8"/>
      <c r="JO228" s="8"/>
      <c r="JP228" s="8"/>
      <c r="JQ228" s="8"/>
      <c r="JR228" s="8"/>
      <c r="JS228" s="8"/>
      <c r="JT228" s="8"/>
      <c r="JU228" s="8"/>
      <c r="JV228" s="8"/>
      <c r="JW228" s="8"/>
      <c r="JX228" s="8"/>
      <c r="JY228" s="8"/>
      <c r="JZ228" s="8"/>
      <c r="KA228" s="8"/>
      <c r="KB228" s="8"/>
      <c r="KC228" s="8"/>
      <c r="KD228" s="8"/>
      <c r="KE228" s="8"/>
      <c r="KF228" s="8"/>
      <c r="KG228" s="8"/>
      <c r="KH228" s="8"/>
      <c r="KI228" s="8"/>
      <c r="KJ228" s="8"/>
      <c r="KK228" s="8"/>
      <c r="KL228" s="8"/>
      <c r="KM228" s="8"/>
      <c r="KN228" s="8"/>
      <c r="KO228" s="8"/>
      <c r="KP228" s="8"/>
      <c r="KQ228" s="8"/>
      <c r="KR228" s="8"/>
      <c r="KS228" s="8"/>
      <c r="KT228" s="8"/>
      <c r="KU228" s="8"/>
      <c r="KV228" s="8"/>
      <c r="KW228" s="8"/>
      <c r="KX228" s="8"/>
      <c r="KY228" s="8"/>
      <c r="KZ228" s="8"/>
      <c r="LA228" s="8"/>
      <c r="LB228" s="8"/>
      <c r="LC228" s="8"/>
      <c r="LD228" s="8"/>
      <c r="LE228" s="8"/>
      <c r="LF228" s="8"/>
      <c r="LG228" s="8"/>
      <c r="LH228" s="8"/>
      <c r="LI228" s="8"/>
      <c r="LJ228" s="8"/>
      <c r="LK228" s="8"/>
      <c r="LL228" s="8"/>
      <c r="LM228" s="8"/>
      <c r="LN228" s="8"/>
      <c r="LO228" s="8"/>
      <c r="LP228" s="8"/>
      <c r="LQ228" s="8"/>
      <c r="LR228" s="8"/>
      <c r="LS228" s="8"/>
      <c r="LT228" s="8"/>
      <c r="LU228" s="8"/>
      <c r="LV228" s="8"/>
      <c r="LW228" s="8"/>
      <c r="LX228" s="8"/>
      <c r="LY228" s="8"/>
      <c r="LZ228" s="8"/>
      <c r="MA228" s="8"/>
      <c r="MB228" s="8"/>
      <c r="MC228" s="8"/>
      <c r="MD228" s="8"/>
      <c r="ME228" s="8"/>
      <c r="MF228" s="8"/>
      <c r="MG228" s="8"/>
      <c r="MH228" s="8"/>
      <c r="MI228" s="8"/>
      <c r="MJ228" s="8"/>
      <c r="MK228" s="8"/>
      <c r="ML228" s="8"/>
      <c r="MM228" s="8"/>
      <c r="MN228" s="8"/>
      <c r="MO228" s="8"/>
      <c r="MP228" s="8"/>
      <c r="MQ228" s="8"/>
      <c r="MR228" s="8"/>
      <c r="MS228" s="8"/>
      <c r="MT228" s="8"/>
      <c r="MU228" s="8"/>
      <c r="MV228" s="8"/>
      <c r="MW228" s="8"/>
      <c r="MX228" s="8"/>
      <c r="MY228" s="8"/>
      <c r="MZ228" s="8"/>
      <c r="NA228" s="8"/>
      <c r="NB228" s="8"/>
      <c r="NC228" s="8"/>
      <c r="ND228" s="8"/>
      <c r="NE228" s="8"/>
      <c r="NF228" s="8"/>
      <c r="NG228" s="8"/>
      <c r="NH228" s="8"/>
      <c r="NI228" s="8"/>
      <c r="NJ228" s="8"/>
      <c r="NK228" s="8"/>
      <c r="NL228" s="8"/>
      <c r="NM228" s="8"/>
      <c r="NN228" s="8"/>
      <c r="NO228" s="8"/>
      <c r="NP228" s="8"/>
      <c r="NQ228" s="8"/>
      <c r="NR228" s="8"/>
      <c r="NS228" s="8"/>
      <c r="NT228" s="8"/>
      <c r="NU228" s="8"/>
      <c r="NV228" s="8"/>
      <c r="NW228" s="8"/>
      <c r="NX228" s="8"/>
      <c r="NY228" s="8"/>
      <c r="NZ228" s="8"/>
      <c r="OA228" s="8"/>
      <c r="OB228" s="8"/>
      <c r="OC228" s="8"/>
      <c r="OD228" s="8"/>
      <c r="OE228" s="8"/>
      <c r="OF228" s="8"/>
      <c r="OG228" s="8"/>
      <c r="OH228" s="8"/>
      <c r="OI228" s="8"/>
      <c r="OJ228" s="8"/>
      <c r="OK228" s="8"/>
      <c r="OL228" s="8"/>
      <c r="OM228" s="8"/>
      <c r="ON228" s="8"/>
    </row>
    <row r="229" spans="1:404" s="9" customFormat="1" x14ac:dyDescent="0.15">
      <c r="A229" s="38">
        <v>810</v>
      </c>
      <c r="B229" s="11" t="s">
        <v>685</v>
      </c>
      <c r="C229" s="39"/>
      <c r="D229" s="40">
        <v>4.43</v>
      </c>
      <c r="E229" s="123">
        <v>1</v>
      </c>
      <c r="F229" s="95">
        <f t="shared" si="19"/>
        <v>4.43</v>
      </c>
      <c r="G229" s="43" t="s">
        <v>669</v>
      </c>
      <c r="H229" s="44"/>
      <c r="I229" s="53" t="s">
        <v>9</v>
      </c>
      <c r="J229" s="46" t="s">
        <v>10</v>
      </c>
      <c r="K229" s="86">
        <v>261</v>
      </c>
      <c r="L229" s="219">
        <f t="shared" si="18"/>
        <v>1156.23</v>
      </c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  <c r="IP229" s="8"/>
      <c r="IQ229" s="8"/>
      <c r="IR229" s="8"/>
      <c r="IS229" s="8"/>
      <c r="IT229" s="8"/>
      <c r="IU229" s="8"/>
      <c r="IV229" s="8"/>
      <c r="IW229" s="8"/>
      <c r="IX229" s="8"/>
      <c r="IY229" s="8"/>
      <c r="IZ229" s="8"/>
      <c r="JA229" s="8"/>
      <c r="JB229" s="8"/>
      <c r="JC229" s="8"/>
      <c r="JD229" s="8"/>
      <c r="JE229" s="8"/>
      <c r="JF229" s="8"/>
      <c r="JG229" s="8"/>
      <c r="JH229" s="8"/>
      <c r="JI229" s="8"/>
      <c r="JJ229" s="8"/>
      <c r="JK229" s="8"/>
      <c r="JL229" s="8"/>
      <c r="JM229" s="8"/>
      <c r="JN229" s="8"/>
      <c r="JO229" s="8"/>
      <c r="JP229" s="8"/>
      <c r="JQ229" s="8"/>
      <c r="JR229" s="8"/>
      <c r="JS229" s="8"/>
      <c r="JT229" s="8"/>
      <c r="JU229" s="8"/>
      <c r="JV229" s="8"/>
      <c r="JW229" s="8"/>
      <c r="JX229" s="8"/>
      <c r="JY229" s="8"/>
      <c r="JZ229" s="8"/>
      <c r="KA229" s="8"/>
      <c r="KB229" s="8"/>
      <c r="KC229" s="8"/>
      <c r="KD229" s="8"/>
      <c r="KE229" s="8"/>
      <c r="KF229" s="8"/>
      <c r="KG229" s="8"/>
      <c r="KH229" s="8"/>
      <c r="KI229" s="8"/>
      <c r="KJ229" s="8"/>
      <c r="KK229" s="8"/>
      <c r="KL229" s="8"/>
      <c r="KM229" s="8"/>
      <c r="KN229" s="8"/>
      <c r="KO229" s="8"/>
      <c r="KP229" s="8"/>
      <c r="KQ229" s="8"/>
      <c r="KR229" s="8"/>
      <c r="KS229" s="8"/>
      <c r="KT229" s="8"/>
      <c r="KU229" s="8"/>
      <c r="KV229" s="8"/>
      <c r="KW229" s="8"/>
      <c r="KX229" s="8"/>
      <c r="KY229" s="8"/>
      <c r="KZ229" s="8"/>
      <c r="LA229" s="8"/>
      <c r="LB229" s="8"/>
      <c r="LC229" s="8"/>
      <c r="LD229" s="8"/>
      <c r="LE229" s="8"/>
      <c r="LF229" s="8"/>
      <c r="LG229" s="8"/>
      <c r="LH229" s="8"/>
      <c r="LI229" s="8"/>
      <c r="LJ229" s="8"/>
      <c r="LK229" s="8"/>
      <c r="LL229" s="8"/>
      <c r="LM229" s="8"/>
      <c r="LN229" s="8"/>
      <c r="LO229" s="8"/>
      <c r="LP229" s="8"/>
      <c r="LQ229" s="8"/>
      <c r="LR229" s="8"/>
      <c r="LS229" s="8"/>
      <c r="LT229" s="8"/>
      <c r="LU229" s="8"/>
      <c r="LV229" s="8"/>
      <c r="LW229" s="8"/>
      <c r="LX229" s="8"/>
      <c r="LY229" s="8"/>
      <c r="LZ229" s="8"/>
      <c r="MA229" s="8"/>
      <c r="MB229" s="8"/>
      <c r="MC229" s="8"/>
      <c r="MD229" s="8"/>
      <c r="ME229" s="8"/>
      <c r="MF229" s="8"/>
      <c r="MG229" s="8"/>
      <c r="MH229" s="8"/>
      <c r="MI229" s="8"/>
      <c r="MJ229" s="8"/>
      <c r="MK229" s="8"/>
      <c r="ML229" s="8"/>
      <c r="MM229" s="8"/>
      <c r="MN229" s="8"/>
      <c r="MO229" s="8"/>
      <c r="MP229" s="8"/>
      <c r="MQ229" s="8"/>
      <c r="MR229" s="8"/>
      <c r="MS229" s="8"/>
      <c r="MT229" s="8"/>
      <c r="MU229" s="8"/>
      <c r="MV229" s="8"/>
      <c r="MW229" s="8"/>
      <c r="MX229" s="8"/>
      <c r="MY229" s="8"/>
      <c r="MZ229" s="8"/>
      <c r="NA229" s="8"/>
      <c r="NB229" s="8"/>
      <c r="NC229" s="8"/>
      <c r="ND229" s="8"/>
      <c r="NE229" s="8"/>
      <c r="NF229" s="8"/>
      <c r="NG229" s="8"/>
      <c r="NH229" s="8"/>
      <c r="NI229" s="8"/>
      <c r="NJ229" s="8"/>
      <c r="NK229" s="8"/>
      <c r="NL229" s="8"/>
      <c r="NM229" s="8"/>
      <c r="NN229" s="8"/>
      <c r="NO229" s="8"/>
      <c r="NP229" s="8"/>
      <c r="NQ229" s="8"/>
      <c r="NR229" s="8"/>
      <c r="NS229" s="8"/>
      <c r="NT229" s="8"/>
      <c r="NU229" s="8"/>
      <c r="NV229" s="8"/>
      <c r="NW229" s="8"/>
      <c r="NX229" s="8"/>
      <c r="NY229" s="8"/>
      <c r="NZ229" s="8"/>
      <c r="OA229" s="8"/>
      <c r="OB229" s="8"/>
      <c r="OC229" s="8"/>
      <c r="OD229" s="8"/>
      <c r="OE229" s="8"/>
      <c r="OF229" s="8"/>
      <c r="OG229" s="8"/>
      <c r="OH229" s="8"/>
      <c r="OI229" s="8"/>
      <c r="OJ229" s="8"/>
      <c r="OK229" s="8"/>
      <c r="OL229" s="8"/>
      <c r="OM229" s="8"/>
      <c r="ON229" s="8"/>
    </row>
    <row r="230" spans="1:404" s="9" customFormat="1" x14ac:dyDescent="0.15">
      <c r="A230" s="38">
        <v>811</v>
      </c>
      <c r="B230" s="11" t="s">
        <v>686</v>
      </c>
      <c r="C230" s="39">
        <v>2500</v>
      </c>
      <c r="D230" s="40">
        <v>12.91</v>
      </c>
      <c r="E230" s="123">
        <v>1</v>
      </c>
      <c r="F230" s="95">
        <f t="shared" si="19"/>
        <v>12.91</v>
      </c>
      <c r="G230" s="43" t="s">
        <v>669</v>
      </c>
      <c r="H230" s="44"/>
      <c r="I230" s="53" t="s">
        <v>304</v>
      </c>
      <c r="J230" s="46" t="s">
        <v>8</v>
      </c>
      <c r="K230" s="86">
        <v>156</v>
      </c>
      <c r="L230" s="219">
        <f t="shared" si="18"/>
        <v>2013.96</v>
      </c>
    </row>
    <row r="231" spans="1:404" s="9" customFormat="1" x14ac:dyDescent="0.15">
      <c r="A231" s="38">
        <v>812</v>
      </c>
      <c r="B231" s="11" t="s">
        <v>687</v>
      </c>
      <c r="C231" s="39">
        <v>2500</v>
      </c>
      <c r="D231" s="40">
        <v>5.54</v>
      </c>
      <c r="E231" s="123">
        <v>1</v>
      </c>
      <c r="F231" s="95">
        <f t="shared" si="19"/>
        <v>5.54</v>
      </c>
      <c r="G231" s="43" t="s">
        <v>669</v>
      </c>
      <c r="H231" s="44"/>
      <c r="I231" s="53" t="s">
        <v>304</v>
      </c>
      <c r="J231" s="46" t="s">
        <v>8</v>
      </c>
      <c r="K231" s="86">
        <v>156</v>
      </c>
      <c r="L231" s="219">
        <f t="shared" si="18"/>
        <v>864.24</v>
      </c>
    </row>
    <row r="232" spans="1:404" s="9" customFormat="1" x14ac:dyDescent="0.15">
      <c r="A232" s="38">
        <v>813</v>
      </c>
      <c r="B232" s="11" t="s">
        <v>688</v>
      </c>
      <c r="C232" s="39"/>
      <c r="D232" s="40">
        <v>43.44</v>
      </c>
      <c r="E232" s="123">
        <v>1</v>
      </c>
      <c r="F232" s="95">
        <f t="shared" si="19"/>
        <v>43.44</v>
      </c>
      <c r="G232" s="43" t="s">
        <v>669</v>
      </c>
      <c r="H232" s="44"/>
      <c r="I232" s="53" t="s">
        <v>1091</v>
      </c>
      <c r="J232" s="46" t="s">
        <v>11</v>
      </c>
      <c r="K232" s="86">
        <v>314</v>
      </c>
      <c r="L232" s="219">
        <f t="shared" si="18"/>
        <v>13640.16</v>
      </c>
    </row>
    <row r="233" spans="1:404" s="9" customFormat="1" x14ac:dyDescent="0.15">
      <c r="A233" s="38"/>
      <c r="B233" s="11"/>
      <c r="C233" s="39"/>
      <c r="D233" s="40"/>
      <c r="E233" s="123"/>
      <c r="F233" s="95"/>
      <c r="G233" s="43"/>
      <c r="H233" s="44"/>
      <c r="I233" s="53"/>
      <c r="J233" s="46"/>
      <c r="K233" s="86"/>
      <c r="L233" s="176"/>
    </row>
    <row r="234" spans="1:404" s="9" customFormat="1" ht="14.25" thickBot="1" x14ac:dyDescent="0.2">
      <c r="A234" s="55" t="s">
        <v>33</v>
      </c>
      <c r="B234" s="321"/>
      <c r="C234" s="56"/>
      <c r="D234" s="57"/>
      <c r="E234" s="321">
        <f>SUM(E220:E232)</f>
        <v>13</v>
      </c>
      <c r="F234" s="827">
        <f>SUM(F220:F233)</f>
        <v>384.04000000000008</v>
      </c>
      <c r="G234" s="59"/>
      <c r="H234" s="60"/>
      <c r="I234" s="178"/>
      <c r="J234" s="179"/>
      <c r="K234" s="179">
        <f>SUM(K220:K233)</f>
        <v>2501</v>
      </c>
      <c r="L234" s="262">
        <f>SUM(L220:L233)</f>
        <v>67654.710000000006</v>
      </c>
    </row>
    <row r="235" spans="1:404" s="9" customFormat="1" x14ac:dyDescent="0.15">
      <c r="A235" s="263" t="s">
        <v>689</v>
      </c>
      <c r="B235" s="256"/>
      <c r="C235" s="924"/>
      <c r="D235" s="292"/>
      <c r="E235" s="286"/>
      <c r="F235" s="267"/>
      <c r="G235" s="164"/>
      <c r="H235" s="200"/>
      <c r="I235" s="268"/>
      <c r="J235" s="256"/>
      <c r="K235" s="256"/>
      <c r="L235" s="201"/>
    </row>
    <row r="236" spans="1:404" s="9" customFormat="1" hidden="1" x14ac:dyDescent="0.15">
      <c r="A236" s="902">
        <v>901</v>
      </c>
      <c r="B236" s="86" t="s">
        <v>69</v>
      </c>
      <c r="C236" s="923"/>
      <c r="D236" s="232"/>
      <c r="E236" s="218"/>
      <c r="F236" s="189"/>
      <c r="G236" s="168"/>
      <c r="H236" s="169"/>
      <c r="I236" s="142"/>
      <c r="J236" s="86"/>
      <c r="K236" s="86"/>
      <c r="L236" s="176"/>
    </row>
    <row r="237" spans="1:404" s="9" customFormat="1" x14ac:dyDescent="0.15">
      <c r="A237" s="902">
        <v>902</v>
      </c>
      <c r="B237" s="86" t="s">
        <v>690</v>
      </c>
      <c r="C237" s="923">
        <v>2500</v>
      </c>
      <c r="D237" s="232">
        <v>80.48</v>
      </c>
      <c r="E237" s="218">
        <v>1</v>
      </c>
      <c r="F237" s="189">
        <f>SUM(D237*E237)</f>
        <v>80.48</v>
      </c>
      <c r="G237" s="168" t="s">
        <v>669</v>
      </c>
      <c r="H237" s="169"/>
      <c r="I237" s="53" t="s">
        <v>672</v>
      </c>
      <c r="J237" s="46" t="s">
        <v>6</v>
      </c>
      <c r="K237" s="86">
        <v>52</v>
      </c>
      <c r="L237" s="219">
        <f t="shared" ref="L237:L272" si="20">K237*F237</f>
        <v>4184.96</v>
      </c>
      <c r="M237" s="147"/>
    </row>
    <row r="238" spans="1:404" s="9" customFormat="1" x14ac:dyDescent="0.15">
      <c r="A238" s="902">
        <v>903</v>
      </c>
      <c r="B238" s="86" t="s">
        <v>1128</v>
      </c>
      <c r="C238" s="923"/>
      <c r="D238" s="232">
        <v>32.96</v>
      </c>
      <c r="E238" s="218">
        <v>1</v>
      </c>
      <c r="F238" s="189">
        <f t="shared" ref="F238:F272" si="21">SUM(D238*E238)</f>
        <v>32.96</v>
      </c>
      <c r="G238" s="168" t="s">
        <v>523</v>
      </c>
      <c r="H238" s="169"/>
      <c r="I238" s="45" t="s">
        <v>37</v>
      </c>
      <c r="J238" s="46" t="s">
        <v>6</v>
      </c>
      <c r="K238" s="86">
        <v>52</v>
      </c>
      <c r="L238" s="219">
        <f t="shared" si="20"/>
        <v>1713.92</v>
      </c>
      <c r="M238" s="147"/>
    </row>
    <row r="239" spans="1:404" s="9" customFormat="1" x14ac:dyDescent="0.15">
      <c r="A239" s="902">
        <v>904</v>
      </c>
      <c r="B239" s="86" t="s">
        <v>1129</v>
      </c>
      <c r="C239" s="923">
        <v>2500</v>
      </c>
      <c r="D239" s="232">
        <v>12</v>
      </c>
      <c r="E239" s="218">
        <v>1</v>
      </c>
      <c r="F239" s="189">
        <f t="shared" si="21"/>
        <v>12</v>
      </c>
      <c r="G239" s="168" t="s">
        <v>523</v>
      </c>
      <c r="H239" s="169"/>
      <c r="I239" s="53" t="s">
        <v>524</v>
      </c>
      <c r="J239" s="46" t="s">
        <v>7</v>
      </c>
      <c r="K239" s="86">
        <v>104</v>
      </c>
      <c r="L239" s="219">
        <f t="shared" si="20"/>
        <v>1248</v>
      </c>
      <c r="M239" s="147"/>
    </row>
    <row r="240" spans="1:404" s="9" customFormat="1" x14ac:dyDescent="0.15">
      <c r="A240" s="902">
        <v>905</v>
      </c>
      <c r="B240" s="86" t="s">
        <v>691</v>
      </c>
      <c r="C240" s="923">
        <v>2500</v>
      </c>
      <c r="D240" s="232">
        <v>36.549999999999997</v>
      </c>
      <c r="E240" s="218">
        <v>1</v>
      </c>
      <c r="F240" s="189">
        <v>36.549999999999997</v>
      </c>
      <c r="G240" s="168" t="s">
        <v>523</v>
      </c>
      <c r="H240" s="169"/>
      <c r="I240" s="53" t="s">
        <v>524</v>
      </c>
      <c r="J240" s="46" t="s">
        <v>7</v>
      </c>
      <c r="K240" s="86">
        <v>104</v>
      </c>
      <c r="L240" s="219">
        <f t="shared" si="20"/>
        <v>3801.2</v>
      </c>
    </row>
    <row r="241" spans="1:13" s="9" customFormat="1" x14ac:dyDescent="0.15">
      <c r="A241" s="902">
        <v>906</v>
      </c>
      <c r="B241" s="86" t="s">
        <v>820</v>
      </c>
      <c r="C241" s="923">
        <v>2400</v>
      </c>
      <c r="D241" s="232">
        <v>6.68</v>
      </c>
      <c r="E241" s="218">
        <v>1</v>
      </c>
      <c r="F241" s="189">
        <f t="shared" si="21"/>
        <v>6.68</v>
      </c>
      <c r="G241" s="168" t="s">
        <v>523</v>
      </c>
      <c r="H241" s="169"/>
      <c r="I241" s="53" t="s">
        <v>524</v>
      </c>
      <c r="J241" s="46" t="s">
        <v>7</v>
      </c>
      <c r="K241" s="86">
        <v>104</v>
      </c>
      <c r="L241" s="219">
        <f t="shared" si="20"/>
        <v>694.72</v>
      </c>
      <c r="M241" s="147"/>
    </row>
    <row r="242" spans="1:13" s="9" customFormat="1" x14ac:dyDescent="0.15">
      <c r="A242" s="902">
        <v>907</v>
      </c>
      <c r="B242" s="86" t="s">
        <v>1131</v>
      </c>
      <c r="C242" s="923"/>
      <c r="D242" s="232">
        <v>24.56</v>
      </c>
      <c r="E242" s="218">
        <v>1</v>
      </c>
      <c r="F242" s="189">
        <f t="shared" si="21"/>
        <v>24.56</v>
      </c>
      <c r="G242" s="168" t="s">
        <v>523</v>
      </c>
      <c r="H242" s="169"/>
      <c r="I242" s="53" t="s">
        <v>524</v>
      </c>
      <c r="J242" s="46" t="s">
        <v>7</v>
      </c>
      <c r="K242" s="86">
        <v>104</v>
      </c>
      <c r="L242" s="219">
        <f t="shared" si="20"/>
        <v>2554.2399999999998</v>
      </c>
      <c r="M242" s="147"/>
    </row>
    <row r="243" spans="1:13" s="9" customFormat="1" x14ac:dyDescent="0.15">
      <c r="A243" s="902">
        <v>908</v>
      </c>
      <c r="B243" s="86" t="s">
        <v>1140</v>
      </c>
      <c r="C243" s="923">
        <v>2400</v>
      </c>
      <c r="D243" s="232">
        <v>89.67</v>
      </c>
      <c r="E243" s="218">
        <v>1</v>
      </c>
      <c r="F243" s="189">
        <f t="shared" si="21"/>
        <v>89.67</v>
      </c>
      <c r="G243" s="168" t="s">
        <v>523</v>
      </c>
      <c r="H243" s="169"/>
      <c r="I243" s="53" t="s">
        <v>524</v>
      </c>
      <c r="J243" s="46" t="s">
        <v>7</v>
      </c>
      <c r="K243" s="86">
        <v>104</v>
      </c>
      <c r="L243" s="219">
        <f t="shared" si="20"/>
        <v>9325.68</v>
      </c>
      <c r="M243" s="147"/>
    </row>
    <row r="244" spans="1:13" s="9" customFormat="1" hidden="1" x14ac:dyDescent="0.15">
      <c r="A244" s="902">
        <v>909</v>
      </c>
      <c r="B244" s="86" t="s">
        <v>69</v>
      </c>
      <c r="C244" s="923"/>
      <c r="D244" s="232"/>
      <c r="E244" s="218"/>
      <c r="F244" s="189"/>
      <c r="G244" s="168"/>
      <c r="H244" s="169"/>
      <c r="I244" s="142"/>
      <c r="J244" s="86"/>
      <c r="K244" s="86"/>
      <c r="L244" s="219">
        <f t="shared" si="20"/>
        <v>0</v>
      </c>
    </row>
    <row r="245" spans="1:13" s="9" customFormat="1" x14ac:dyDescent="0.15">
      <c r="A245" s="902">
        <v>910</v>
      </c>
      <c r="B245" s="86" t="s">
        <v>1130</v>
      </c>
      <c r="C245" s="923">
        <v>2400</v>
      </c>
      <c r="D245" s="232">
        <v>12.92</v>
      </c>
      <c r="E245" s="218">
        <v>1</v>
      </c>
      <c r="F245" s="189">
        <f t="shared" si="21"/>
        <v>12.92</v>
      </c>
      <c r="G245" s="168" t="s">
        <v>523</v>
      </c>
      <c r="H245" s="169"/>
      <c r="I245" s="53" t="s">
        <v>524</v>
      </c>
      <c r="J245" s="46" t="s">
        <v>7</v>
      </c>
      <c r="K245" s="86">
        <v>104</v>
      </c>
      <c r="L245" s="219">
        <f t="shared" si="20"/>
        <v>1343.68</v>
      </c>
      <c r="M245" s="147"/>
    </row>
    <row r="246" spans="1:13" s="9" customFormat="1" x14ac:dyDescent="0.15">
      <c r="A246" s="902">
        <v>911</v>
      </c>
      <c r="B246" s="86" t="s">
        <v>692</v>
      </c>
      <c r="C246" s="923"/>
      <c r="D246" s="232">
        <v>10.78</v>
      </c>
      <c r="E246" s="218">
        <v>1</v>
      </c>
      <c r="F246" s="189">
        <f t="shared" si="21"/>
        <v>10.78</v>
      </c>
      <c r="G246" s="168" t="s">
        <v>523</v>
      </c>
      <c r="H246" s="169"/>
      <c r="I246" s="142" t="s">
        <v>3</v>
      </c>
      <c r="J246" s="46" t="s">
        <v>14</v>
      </c>
      <c r="K246" s="86">
        <v>836</v>
      </c>
      <c r="L246" s="219">
        <f t="shared" si="20"/>
        <v>9012.08</v>
      </c>
    </row>
    <row r="247" spans="1:13" s="9" customFormat="1" x14ac:dyDescent="0.15">
      <c r="A247" s="902">
        <v>912</v>
      </c>
      <c r="B247" s="86" t="s">
        <v>693</v>
      </c>
      <c r="C247" s="923"/>
      <c r="D247" s="232">
        <v>12.22</v>
      </c>
      <c r="E247" s="218">
        <v>1</v>
      </c>
      <c r="F247" s="189">
        <f t="shared" si="21"/>
        <v>12.22</v>
      </c>
      <c r="G247" s="168" t="s">
        <v>523</v>
      </c>
      <c r="H247" s="169"/>
      <c r="I247" s="142" t="s">
        <v>3</v>
      </c>
      <c r="J247" s="46" t="s">
        <v>14</v>
      </c>
      <c r="K247" s="86">
        <v>836</v>
      </c>
      <c r="L247" s="219">
        <f t="shared" si="20"/>
        <v>10215.92</v>
      </c>
    </row>
    <row r="248" spans="1:13" s="9" customFormat="1" x14ac:dyDescent="0.15">
      <c r="A248" s="902">
        <v>913</v>
      </c>
      <c r="B248" s="86" t="s">
        <v>694</v>
      </c>
      <c r="C248" s="923">
        <v>2500</v>
      </c>
      <c r="D248" s="232">
        <v>48.16</v>
      </c>
      <c r="E248" s="218">
        <v>1</v>
      </c>
      <c r="F248" s="189">
        <f t="shared" si="21"/>
        <v>48.16</v>
      </c>
      <c r="G248" s="168" t="s">
        <v>523</v>
      </c>
      <c r="H248" s="169"/>
      <c r="I248" s="53" t="s">
        <v>9</v>
      </c>
      <c r="J248" s="46" t="s">
        <v>430</v>
      </c>
      <c r="K248" s="86">
        <v>261</v>
      </c>
      <c r="L248" s="219">
        <f t="shared" si="20"/>
        <v>12569.759999999998</v>
      </c>
    </row>
    <row r="249" spans="1:13" s="9" customFormat="1" x14ac:dyDescent="0.15">
      <c r="A249" s="902">
        <v>914</v>
      </c>
      <c r="B249" s="86" t="s">
        <v>695</v>
      </c>
      <c r="C249" s="923"/>
      <c r="D249" s="232">
        <v>9.2799999999999994</v>
      </c>
      <c r="E249" s="218">
        <v>1</v>
      </c>
      <c r="F249" s="189">
        <f t="shared" si="21"/>
        <v>9.2799999999999994</v>
      </c>
      <c r="G249" s="168" t="s">
        <v>523</v>
      </c>
      <c r="H249" s="169"/>
      <c r="I249" s="53" t="s">
        <v>12</v>
      </c>
      <c r="J249" s="46" t="s">
        <v>728</v>
      </c>
      <c r="K249" s="86">
        <v>993</v>
      </c>
      <c r="L249" s="219">
        <f t="shared" si="20"/>
        <v>9215.0399999999991</v>
      </c>
    </row>
    <row r="250" spans="1:13" s="9" customFormat="1" x14ac:dyDescent="0.15">
      <c r="A250" s="38">
        <v>915</v>
      </c>
      <c r="B250" s="11" t="s">
        <v>570</v>
      </c>
      <c r="C250" s="39"/>
      <c r="D250" s="40">
        <v>11.98</v>
      </c>
      <c r="E250" s="123">
        <v>1</v>
      </c>
      <c r="F250" s="95">
        <f t="shared" si="21"/>
        <v>11.98</v>
      </c>
      <c r="G250" s="43" t="s">
        <v>523</v>
      </c>
      <c r="H250" s="44"/>
      <c r="I250" s="53" t="s">
        <v>12</v>
      </c>
      <c r="J250" s="46" t="s">
        <v>728</v>
      </c>
      <c r="K250" s="86">
        <v>993</v>
      </c>
      <c r="L250" s="219">
        <f t="shared" si="20"/>
        <v>11896.140000000001</v>
      </c>
    </row>
    <row r="251" spans="1:13" s="9" customFormat="1" x14ac:dyDescent="0.15">
      <c r="A251" s="38">
        <v>916</v>
      </c>
      <c r="B251" s="11" t="s">
        <v>696</v>
      </c>
      <c r="C251" s="39"/>
      <c r="D251" s="40">
        <v>4.78</v>
      </c>
      <c r="E251" s="123">
        <v>1</v>
      </c>
      <c r="F251" s="95">
        <f t="shared" si="21"/>
        <v>4.78</v>
      </c>
      <c r="G251" s="43" t="s">
        <v>523</v>
      </c>
      <c r="H251" s="44"/>
      <c r="I251" s="53" t="s">
        <v>12</v>
      </c>
      <c r="J251" s="46" t="s">
        <v>728</v>
      </c>
      <c r="K251" s="86">
        <v>993</v>
      </c>
      <c r="L251" s="219">
        <f t="shared" si="20"/>
        <v>4746.54</v>
      </c>
    </row>
    <row r="252" spans="1:13" s="9" customFormat="1" x14ac:dyDescent="0.15">
      <c r="A252" s="38">
        <v>917</v>
      </c>
      <c r="B252" s="11" t="s">
        <v>697</v>
      </c>
      <c r="C252" s="39">
        <v>2500</v>
      </c>
      <c r="D252" s="40">
        <v>314.33</v>
      </c>
      <c r="E252" s="123">
        <v>1</v>
      </c>
      <c r="F252" s="95">
        <f t="shared" si="21"/>
        <v>314.33</v>
      </c>
      <c r="G252" s="43" t="s">
        <v>523</v>
      </c>
      <c r="H252" s="44"/>
      <c r="I252" s="53" t="s">
        <v>524</v>
      </c>
      <c r="J252" s="46" t="s">
        <v>7</v>
      </c>
      <c r="K252" s="86">
        <v>104</v>
      </c>
      <c r="L252" s="219">
        <f t="shared" si="20"/>
        <v>32690.32</v>
      </c>
    </row>
    <row r="253" spans="1:13" s="9" customFormat="1" x14ac:dyDescent="0.15">
      <c r="A253" s="38">
        <v>918</v>
      </c>
      <c r="B253" s="11" t="s">
        <v>617</v>
      </c>
      <c r="C253" s="39">
        <v>2500</v>
      </c>
      <c r="D253" s="40">
        <v>7.57</v>
      </c>
      <c r="E253" s="123">
        <v>1</v>
      </c>
      <c r="F253" s="95">
        <f t="shared" si="21"/>
        <v>7.57</v>
      </c>
      <c r="G253" s="43" t="s">
        <v>523</v>
      </c>
      <c r="H253" s="44"/>
      <c r="I253" s="53" t="s">
        <v>524</v>
      </c>
      <c r="J253" s="46" t="s">
        <v>7</v>
      </c>
      <c r="K253" s="86">
        <v>104</v>
      </c>
      <c r="L253" s="219">
        <f t="shared" si="20"/>
        <v>787.28</v>
      </c>
    </row>
    <row r="254" spans="1:13" s="9" customFormat="1" x14ac:dyDescent="0.15">
      <c r="A254" s="38">
        <v>919</v>
      </c>
      <c r="B254" s="11" t="s">
        <v>698</v>
      </c>
      <c r="C254" s="39">
        <v>2500</v>
      </c>
      <c r="D254" s="40">
        <v>6.02</v>
      </c>
      <c r="E254" s="123">
        <v>1</v>
      </c>
      <c r="F254" s="95">
        <f t="shared" si="21"/>
        <v>6.02</v>
      </c>
      <c r="G254" s="43" t="s">
        <v>523</v>
      </c>
      <c r="H254" s="44"/>
      <c r="I254" s="53" t="s">
        <v>524</v>
      </c>
      <c r="J254" s="46" t="s">
        <v>7</v>
      </c>
      <c r="K254" s="86">
        <v>104</v>
      </c>
      <c r="L254" s="219">
        <f t="shared" si="20"/>
        <v>626.07999999999993</v>
      </c>
    </row>
    <row r="255" spans="1:13" s="9" customFormat="1" x14ac:dyDescent="0.15">
      <c r="A255" s="38">
        <v>920</v>
      </c>
      <c r="B255" s="11" t="s">
        <v>699</v>
      </c>
      <c r="C255" s="39">
        <v>2500</v>
      </c>
      <c r="D255" s="40">
        <v>10.57</v>
      </c>
      <c r="E255" s="123">
        <v>1</v>
      </c>
      <c r="F255" s="95">
        <f t="shared" si="21"/>
        <v>10.57</v>
      </c>
      <c r="G255" s="43" t="s">
        <v>523</v>
      </c>
      <c r="H255" s="44"/>
      <c r="I255" s="53" t="s">
        <v>524</v>
      </c>
      <c r="J255" s="46" t="s">
        <v>7</v>
      </c>
      <c r="K255" s="86">
        <v>104</v>
      </c>
      <c r="L255" s="219">
        <f t="shared" si="20"/>
        <v>1099.28</v>
      </c>
    </row>
    <row r="256" spans="1:13" s="9" customFormat="1" hidden="1" x14ac:dyDescent="0.15">
      <c r="A256" s="38">
        <v>921</v>
      </c>
      <c r="B256" s="11" t="s">
        <v>69</v>
      </c>
      <c r="C256" s="39"/>
      <c r="D256" s="40"/>
      <c r="E256" s="123"/>
      <c r="F256" s="95"/>
      <c r="G256" s="43"/>
      <c r="H256" s="44"/>
      <c r="I256" s="142"/>
      <c r="J256" s="86"/>
      <c r="K256" s="86"/>
      <c r="L256" s="219">
        <f t="shared" si="20"/>
        <v>0</v>
      </c>
    </row>
    <row r="257" spans="1:12" s="9" customFormat="1" hidden="1" x14ac:dyDescent="0.15">
      <c r="A257" s="38">
        <v>922</v>
      </c>
      <c r="B257" s="11" t="s">
        <v>69</v>
      </c>
      <c r="C257" s="39"/>
      <c r="D257" s="40"/>
      <c r="E257" s="123"/>
      <c r="F257" s="95"/>
      <c r="G257" s="43"/>
      <c r="H257" s="44"/>
      <c r="I257" s="142"/>
      <c r="J257" s="86"/>
      <c r="K257" s="86"/>
      <c r="L257" s="219">
        <f t="shared" si="20"/>
        <v>0</v>
      </c>
    </row>
    <row r="258" spans="1:12" s="9" customFormat="1" x14ac:dyDescent="0.15">
      <c r="A258" s="38">
        <v>923</v>
      </c>
      <c r="B258" s="11" t="s">
        <v>700</v>
      </c>
      <c r="C258" s="39">
        <v>2500</v>
      </c>
      <c r="D258" s="40">
        <v>54.09</v>
      </c>
      <c r="E258" s="123">
        <v>1</v>
      </c>
      <c r="F258" s="95">
        <f t="shared" si="21"/>
        <v>54.09</v>
      </c>
      <c r="G258" s="43" t="s">
        <v>523</v>
      </c>
      <c r="H258" s="44"/>
      <c r="I258" s="53" t="s">
        <v>524</v>
      </c>
      <c r="J258" s="46" t="s">
        <v>7</v>
      </c>
      <c r="K258" s="86">
        <v>104</v>
      </c>
      <c r="L258" s="219">
        <f t="shared" si="20"/>
        <v>5625.3600000000006</v>
      </c>
    </row>
    <row r="259" spans="1:12" s="9" customFormat="1" x14ac:dyDescent="0.15">
      <c r="A259" s="38">
        <v>924</v>
      </c>
      <c r="B259" s="11" t="s">
        <v>701</v>
      </c>
      <c r="C259" s="39">
        <v>2500</v>
      </c>
      <c r="D259" s="40">
        <v>11.46</v>
      </c>
      <c r="E259" s="123">
        <v>1</v>
      </c>
      <c r="F259" s="95">
        <f t="shared" si="21"/>
        <v>11.46</v>
      </c>
      <c r="G259" s="43" t="s">
        <v>523</v>
      </c>
      <c r="H259" s="44"/>
      <c r="I259" s="53" t="s">
        <v>524</v>
      </c>
      <c r="J259" s="46" t="s">
        <v>7</v>
      </c>
      <c r="K259" s="86">
        <v>104</v>
      </c>
      <c r="L259" s="219">
        <f t="shared" si="20"/>
        <v>1191.8400000000001</v>
      </c>
    </row>
    <row r="260" spans="1:12" s="9" customFormat="1" hidden="1" x14ac:dyDescent="0.15">
      <c r="A260" s="38">
        <v>925</v>
      </c>
      <c r="B260" s="11" t="s">
        <v>69</v>
      </c>
      <c r="C260" s="39"/>
      <c r="D260" s="40"/>
      <c r="E260" s="123"/>
      <c r="F260" s="95"/>
      <c r="G260" s="43"/>
      <c r="H260" s="44"/>
      <c r="I260" s="142"/>
      <c r="J260" s="86"/>
      <c r="K260" s="86"/>
      <c r="L260" s="219">
        <f t="shared" si="20"/>
        <v>0</v>
      </c>
    </row>
    <row r="261" spans="1:12" s="9" customFormat="1" x14ac:dyDescent="0.15">
      <c r="A261" s="38">
        <v>926</v>
      </c>
      <c r="B261" s="11" t="s">
        <v>702</v>
      </c>
      <c r="C261" s="39">
        <v>2500</v>
      </c>
      <c r="D261" s="40">
        <v>75.3</v>
      </c>
      <c r="E261" s="123">
        <v>1</v>
      </c>
      <c r="F261" s="95">
        <f t="shared" si="21"/>
        <v>75.3</v>
      </c>
      <c r="G261" s="43" t="s">
        <v>523</v>
      </c>
      <c r="H261" s="44"/>
      <c r="I261" s="53" t="s">
        <v>524</v>
      </c>
      <c r="J261" s="46" t="s">
        <v>7</v>
      </c>
      <c r="K261" s="86">
        <v>104</v>
      </c>
      <c r="L261" s="219">
        <f t="shared" si="20"/>
        <v>7831.2</v>
      </c>
    </row>
    <row r="262" spans="1:12" s="9" customFormat="1" x14ac:dyDescent="0.15">
      <c r="A262" s="38">
        <v>927</v>
      </c>
      <c r="B262" s="11" t="s">
        <v>703</v>
      </c>
      <c r="C262" s="39">
        <v>2500</v>
      </c>
      <c r="D262" s="40">
        <v>27.73</v>
      </c>
      <c r="E262" s="123">
        <v>1</v>
      </c>
      <c r="F262" s="95">
        <f t="shared" si="21"/>
        <v>27.73</v>
      </c>
      <c r="G262" s="43" t="s">
        <v>523</v>
      </c>
      <c r="H262" s="44"/>
      <c r="I262" s="53" t="s">
        <v>524</v>
      </c>
      <c r="J262" s="46" t="s">
        <v>7</v>
      </c>
      <c r="K262" s="86">
        <v>104</v>
      </c>
      <c r="L262" s="219">
        <f t="shared" si="20"/>
        <v>2883.92</v>
      </c>
    </row>
    <row r="263" spans="1:12" s="9" customFormat="1" x14ac:dyDescent="0.15">
      <c r="A263" s="38">
        <v>928</v>
      </c>
      <c r="B263" s="11" t="s">
        <v>704</v>
      </c>
      <c r="C263" s="39"/>
      <c r="D263" s="40">
        <v>70.77</v>
      </c>
      <c r="E263" s="123">
        <v>1</v>
      </c>
      <c r="F263" s="95">
        <f t="shared" si="21"/>
        <v>70.77</v>
      </c>
      <c r="G263" s="43" t="s">
        <v>523</v>
      </c>
      <c r="H263" s="44"/>
      <c r="I263" s="53" t="s">
        <v>9</v>
      </c>
      <c r="J263" s="46" t="s">
        <v>10</v>
      </c>
      <c r="K263" s="86">
        <v>261</v>
      </c>
      <c r="L263" s="219">
        <f t="shared" si="20"/>
        <v>18470.969999999998</v>
      </c>
    </row>
    <row r="264" spans="1:12" s="9" customFormat="1" x14ac:dyDescent="0.15">
      <c r="A264" s="38">
        <v>929</v>
      </c>
      <c r="B264" s="11" t="s">
        <v>403</v>
      </c>
      <c r="C264" s="39"/>
      <c r="D264" s="40">
        <v>99.69</v>
      </c>
      <c r="E264" s="123">
        <v>1</v>
      </c>
      <c r="F264" s="95">
        <f t="shared" si="21"/>
        <v>99.69</v>
      </c>
      <c r="G264" s="43" t="s">
        <v>523</v>
      </c>
      <c r="H264" s="44"/>
      <c r="I264" s="53" t="s">
        <v>9</v>
      </c>
      <c r="J264" s="46" t="s">
        <v>10</v>
      </c>
      <c r="K264" s="86">
        <v>261</v>
      </c>
      <c r="L264" s="219">
        <f t="shared" si="20"/>
        <v>26019.09</v>
      </c>
    </row>
    <row r="265" spans="1:12" s="9" customFormat="1" x14ac:dyDescent="0.15">
      <c r="A265" s="38">
        <v>930</v>
      </c>
      <c r="B265" s="11" t="s">
        <v>416</v>
      </c>
      <c r="C265" s="39"/>
      <c r="D265" s="40">
        <v>72.650000000000006</v>
      </c>
      <c r="E265" s="123">
        <v>1</v>
      </c>
      <c r="F265" s="95">
        <f t="shared" si="21"/>
        <v>72.650000000000006</v>
      </c>
      <c r="G265" s="43" t="s">
        <v>523</v>
      </c>
      <c r="H265" s="44"/>
      <c r="I265" s="53" t="s">
        <v>9</v>
      </c>
      <c r="J265" s="46" t="s">
        <v>10</v>
      </c>
      <c r="K265" s="86">
        <v>261</v>
      </c>
      <c r="L265" s="219">
        <f t="shared" si="20"/>
        <v>18961.650000000001</v>
      </c>
    </row>
    <row r="266" spans="1:12" s="9" customFormat="1" hidden="1" x14ac:dyDescent="0.15">
      <c r="A266" s="38">
        <v>931</v>
      </c>
      <c r="B266" s="11" t="s">
        <v>705</v>
      </c>
      <c r="C266" s="39"/>
      <c r="D266" s="40">
        <f>SUM(4.3*2.2+2.8*4.6+1*1.6+3.4*1.2)</f>
        <v>28.020000000000003</v>
      </c>
      <c r="E266" s="123"/>
      <c r="F266" s="95"/>
      <c r="G266" s="43" t="s">
        <v>523</v>
      </c>
      <c r="H266" s="44"/>
      <c r="I266" s="142"/>
      <c r="J266" s="86"/>
      <c r="K266" s="86"/>
      <c r="L266" s="219">
        <f t="shared" si="20"/>
        <v>0</v>
      </c>
    </row>
    <row r="267" spans="1:12" s="9" customFormat="1" hidden="1" x14ac:dyDescent="0.15">
      <c r="A267" s="38"/>
      <c r="B267" s="11" t="s">
        <v>706</v>
      </c>
      <c r="C267" s="39"/>
      <c r="D267" s="40">
        <f>SUM(3*1.4)</f>
        <v>4.1999999999999993</v>
      </c>
      <c r="E267" s="123"/>
      <c r="F267" s="95"/>
      <c r="G267" s="43" t="s">
        <v>523</v>
      </c>
      <c r="H267" s="44"/>
      <c r="I267" s="142"/>
      <c r="J267" s="86"/>
      <c r="K267" s="86"/>
      <c r="L267" s="219">
        <f t="shared" si="20"/>
        <v>0</v>
      </c>
    </row>
    <row r="268" spans="1:12" s="9" customFormat="1" hidden="1" x14ac:dyDescent="0.15">
      <c r="A268" s="38"/>
      <c r="B268" s="11" t="s">
        <v>707</v>
      </c>
      <c r="C268" s="39"/>
      <c r="D268" s="40">
        <f>SUM(0.8*1.6)</f>
        <v>1.2800000000000002</v>
      </c>
      <c r="E268" s="123"/>
      <c r="F268" s="95"/>
      <c r="G268" s="43" t="s">
        <v>523</v>
      </c>
      <c r="H268" s="44"/>
      <c r="I268" s="142"/>
      <c r="J268" s="86"/>
      <c r="K268" s="86"/>
      <c r="L268" s="219">
        <f t="shared" si="20"/>
        <v>0</v>
      </c>
    </row>
    <row r="269" spans="1:12" s="9" customFormat="1" hidden="1" x14ac:dyDescent="0.15">
      <c r="A269" s="38"/>
      <c r="B269" s="11" t="s">
        <v>401</v>
      </c>
      <c r="C269" s="39"/>
      <c r="D269" s="40">
        <f>SUM(4.7*1.2)</f>
        <v>5.64</v>
      </c>
      <c r="E269" s="123"/>
      <c r="F269" s="95"/>
      <c r="G269" s="43" t="s">
        <v>523</v>
      </c>
      <c r="H269" s="44"/>
      <c r="I269" s="142"/>
      <c r="J269" s="86"/>
      <c r="K269" s="86"/>
      <c r="L269" s="219">
        <f t="shared" si="20"/>
        <v>0</v>
      </c>
    </row>
    <row r="270" spans="1:12" s="9" customFormat="1" hidden="1" x14ac:dyDescent="0.15">
      <c r="A270" s="38">
        <v>932</v>
      </c>
      <c r="B270" s="11" t="s">
        <v>398</v>
      </c>
      <c r="C270" s="39"/>
      <c r="D270" s="40">
        <v>82.33</v>
      </c>
      <c r="E270" s="123"/>
      <c r="F270" s="95"/>
      <c r="G270" s="43" t="s">
        <v>585</v>
      </c>
      <c r="H270" s="44"/>
      <c r="I270" s="142"/>
      <c r="J270" s="86"/>
      <c r="K270" s="86"/>
      <c r="L270" s="219">
        <f t="shared" si="20"/>
        <v>0</v>
      </c>
    </row>
    <row r="271" spans="1:12" s="9" customFormat="1" hidden="1" x14ac:dyDescent="0.15">
      <c r="A271" s="38">
        <v>933</v>
      </c>
      <c r="B271" s="11" t="s">
        <v>708</v>
      </c>
      <c r="C271" s="39"/>
      <c r="D271" s="40">
        <f>SUM(2.7*2.4)</f>
        <v>6.48</v>
      </c>
      <c r="E271" s="123"/>
      <c r="F271" s="95"/>
      <c r="G271" s="43" t="s">
        <v>585</v>
      </c>
      <c r="H271" s="44"/>
      <c r="I271" s="142"/>
      <c r="J271" s="86"/>
      <c r="K271" s="86"/>
      <c r="L271" s="219">
        <f t="shared" si="20"/>
        <v>0</v>
      </c>
    </row>
    <row r="272" spans="1:12" s="9" customFormat="1" x14ac:dyDescent="0.15">
      <c r="A272" s="38">
        <v>934</v>
      </c>
      <c r="B272" s="11" t="s">
        <v>709</v>
      </c>
      <c r="C272" s="39"/>
      <c r="D272" s="40">
        <v>2.12</v>
      </c>
      <c r="E272" s="123">
        <v>1</v>
      </c>
      <c r="F272" s="95">
        <f t="shared" si="21"/>
        <v>2.12</v>
      </c>
      <c r="G272" s="43" t="s">
        <v>585</v>
      </c>
      <c r="H272" s="44"/>
      <c r="I272" s="45" t="s">
        <v>9</v>
      </c>
      <c r="J272" s="54" t="s">
        <v>10</v>
      </c>
      <c r="K272" s="86">
        <v>261</v>
      </c>
      <c r="L272" s="219">
        <f t="shared" si="20"/>
        <v>553.32000000000005</v>
      </c>
    </row>
    <row r="273" spans="1:12" s="9" customFormat="1" x14ac:dyDescent="0.15">
      <c r="A273" s="38"/>
      <c r="B273" s="11"/>
      <c r="C273" s="39"/>
      <c r="D273" s="40"/>
      <c r="E273" s="123"/>
      <c r="F273" s="95"/>
      <c r="G273" s="43"/>
      <c r="H273" s="44"/>
      <c r="I273" s="142"/>
      <c r="J273" s="86"/>
      <c r="K273" s="86"/>
      <c r="L273" s="176"/>
    </row>
    <row r="274" spans="1:12" s="9" customFormat="1" ht="14.25" thickBot="1" x14ac:dyDescent="0.2">
      <c r="A274" s="74" t="s">
        <v>33</v>
      </c>
      <c r="B274" s="104"/>
      <c r="C274" s="75"/>
      <c r="D274" s="76"/>
      <c r="E274" s="104">
        <f>SUBTOTAL(109,E237:E272)</f>
        <v>26</v>
      </c>
      <c r="F274" s="826">
        <f>SUBTOTAL(109,F237:F272)</f>
        <v>1145.32</v>
      </c>
      <c r="G274" s="78"/>
      <c r="H274" s="79"/>
      <c r="I274" s="236"/>
      <c r="J274" s="207"/>
      <c r="K274" s="207">
        <f>SUM(K237:K273)</f>
        <v>7516</v>
      </c>
      <c r="L274" s="223">
        <f>SUM(L237:L273)</f>
        <v>199262.19</v>
      </c>
    </row>
    <row r="275" spans="1:12" s="9" customFormat="1" x14ac:dyDescent="0.15">
      <c r="A275" s="81" t="s">
        <v>710</v>
      </c>
      <c r="B275" s="36"/>
      <c r="C275" s="332"/>
      <c r="D275" s="144"/>
      <c r="E275" s="322"/>
      <c r="F275" s="88"/>
      <c r="G275" s="89"/>
      <c r="H275" s="323"/>
      <c r="I275" s="270"/>
      <c r="J275" s="166"/>
      <c r="K275" s="166"/>
      <c r="L275" s="171"/>
    </row>
    <row r="276" spans="1:12" s="9" customFormat="1" x14ac:dyDescent="0.15">
      <c r="A276" s="38">
        <v>1001</v>
      </c>
      <c r="B276" s="11" t="s">
        <v>396</v>
      </c>
      <c r="C276" s="39"/>
      <c r="D276" s="40">
        <v>81.61</v>
      </c>
      <c r="E276" s="123">
        <v>1</v>
      </c>
      <c r="F276" s="95">
        <f t="shared" ref="F276:F282" si="22">SUM(D276*E276)</f>
        <v>81.61</v>
      </c>
      <c r="G276" s="43" t="s">
        <v>552</v>
      </c>
      <c r="H276" s="44"/>
      <c r="I276" s="142" t="s">
        <v>3</v>
      </c>
      <c r="J276" s="46" t="s">
        <v>11</v>
      </c>
      <c r="K276" s="86">
        <v>314</v>
      </c>
      <c r="L276" s="219">
        <f t="shared" ref="L276:L282" si="23">K276*F276</f>
        <v>25625.54</v>
      </c>
    </row>
    <row r="277" spans="1:12" s="9" customFormat="1" x14ac:dyDescent="0.15">
      <c r="A277" s="38">
        <v>1002</v>
      </c>
      <c r="B277" s="86" t="s">
        <v>711</v>
      </c>
      <c r="C277" s="39">
        <v>2500</v>
      </c>
      <c r="D277" s="40">
        <v>48.07</v>
      </c>
      <c r="E277" s="123">
        <v>1</v>
      </c>
      <c r="F277" s="95">
        <f t="shared" si="22"/>
        <v>48.07</v>
      </c>
      <c r="G277" s="43"/>
      <c r="H277" s="44" t="s">
        <v>712</v>
      </c>
      <c r="I277" s="53" t="s">
        <v>553</v>
      </c>
      <c r="J277" s="46" t="s">
        <v>7</v>
      </c>
      <c r="K277" s="86">
        <v>104</v>
      </c>
      <c r="L277" s="219">
        <f t="shared" si="23"/>
        <v>4999.28</v>
      </c>
    </row>
    <row r="278" spans="1:12" s="9" customFormat="1" x14ac:dyDescent="0.15">
      <c r="A278" s="38">
        <v>1003</v>
      </c>
      <c r="B278" s="11" t="s">
        <v>28</v>
      </c>
      <c r="C278" s="39">
        <v>2400</v>
      </c>
      <c r="D278" s="40">
        <v>11.96</v>
      </c>
      <c r="E278" s="123">
        <v>1</v>
      </c>
      <c r="F278" s="95">
        <v>11.96</v>
      </c>
      <c r="G278" s="43"/>
      <c r="H278" s="44" t="s">
        <v>713</v>
      </c>
      <c r="I278" s="53" t="s">
        <v>714</v>
      </c>
      <c r="J278" s="46" t="s">
        <v>7</v>
      </c>
      <c r="K278" s="86">
        <v>104</v>
      </c>
      <c r="L278" s="219">
        <f t="shared" si="23"/>
        <v>1243.8400000000001</v>
      </c>
    </row>
    <row r="279" spans="1:12" s="9" customFormat="1" hidden="1" x14ac:dyDescent="0.15">
      <c r="A279" s="38">
        <v>1004</v>
      </c>
      <c r="B279" s="11" t="s">
        <v>69</v>
      </c>
      <c r="C279" s="39"/>
      <c r="D279" s="40"/>
      <c r="E279" s="123"/>
      <c r="F279" s="95"/>
      <c r="G279" s="43"/>
      <c r="H279" s="44"/>
      <c r="I279" s="142"/>
      <c r="J279" s="86"/>
      <c r="K279" s="86"/>
      <c r="L279" s="219">
        <f t="shared" si="23"/>
        <v>0</v>
      </c>
    </row>
    <row r="280" spans="1:12" s="9" customFormat="1" hidden="1" x14ac:dyDescent="0.15">
      <c r="A280" s="38">
        <v>1005</v>
      </c>
      <c r="B280" s="11" t="s">
        <v>69</v>
      </c>
      <c r="C280" s="39"/>
      <c r="D280" s="40"/>
      <c r="E280" s="123"/>
      <c r="F280" s="95"/>
      <c r="G280" s="43"/>
      <c r="H280" s="44"/>
      <c r="I280" s="142"/>
      <c r="J280" s="86"/>
      <c r="K280" s="86"/>
      <c r="L280" s="219">
        <f t="shared" si="23"/>
        <v>0</v>
      </c>
    </row>
    <row r="281" spans="1:12" s="9" customFormat="1" x14ac:dyDescent="0.15">
      <c r="A281" s="38">
        <v>1006</v>
      </c>
      <c r="B281" s="11" t="s">
        <v>715</v>
      </c>
      <c r="C281" s="39"/>
      <c r="D281" s="40">
        <v>5.05</v>
      </c>
      <c r="E281" s="123">
        <v>1</v>
      </c>
      <c r="F281" s="95">
        <f t="shared" si="22"/>
        <v>5.05</v>
      </c>
      <c r="G281" s="43" t="s">
        <v>716</v>
      </c>
      <c r="H281" s="44"/>
      <c r="I281" s="142" t="s">
        <v>3</v>
      </c>
      <c r="J281" s="46" t="s">
        <v>11</v>
      </c>
      <c r="K281" s="86">
        <v>314</v>
      </c>
      <c r="L281" s="219">
        <f t="shared" si="23"/>
        <v>1585.7</v>
      </c>
    </row>
    <row r="282" spans="1:12" s="9" customFormat="1" x14ac:dyDescent="0.15">
      <c r="A282" s="38">
        <v>1007</v>
      </c>
      <c r="B282" s="11" t="s">
        <v>718</v>
      </c>
      <c r="C282" s="39">
        <v>2500</v>
      </c>
      <c r="D282" s="40">
        <v>89.97</v>
      </c>
      <c r="E282" s="123">
        <v>1</v>
      </c>
      <c r="F282" s="95">
        <f t="shared" si="22"/>
        <v>89.97</v>
      </c>
      <c r="G282" s="43"/>
      <c r="H282" s="44" t="s">
        <v>719</v>
      </c>
      <c r="I282" s="53" t="s">
        <v>717</v>
      </c>
      <c r="J282" s="46" t="s">
        <v>7</v>
      </c>
      <c r="K282" s="86">
        <v>104</v>
      </c>
      <c r="L282" s="219">
        <f t="shared" si="23"/>
        <v>9356.8799999999992</v>
      </c>
    </row>
    <row r="283" spans="1:12" s="9" customFormat="1" hidden="1" x14ac:dyDescent="0.15">
      <c r="A283" s="38">
        <v>1008</v>
      </c>
      <c r="B283" s="11" t="s">
        <v>79</v>
      </c>
      <c r="C283" s="39"/>
      <c r="D283" s="40">
        <v>7.03</v>
      </c>
      <c r="E283" s="123"/>
      <c r="F283" s="95"/>
      <c r="G283" s="43" t="s">
        <v>523</v>
      </c>
      <c r="H283" s="44"/>
      <c r="I283" s="142"/>
      <c r="J283" s="46"/>
      <c r="K283" s="86"/>
      <c r="L283" s="176"/>
    </row>
    <row r="284" spans="1:12" s="9" customFormat="1" hidden="1" x14ac:dyDescent="0.15">
      <c r="A284" s="38">
        <v>1009</v>
      </c>
      <c r="B284" s="11" t="s">
        <v>398</v>
      </c>
      <c r="C284" s="39"/>
      <c r="D284" s="40">
        <v>412.07</v>
      </c>
      <c r="E284" s="123"/>
      <c r="F284" s="95"/>
      <c r="G284" s="43"/>
      <c r="H284" s="44"/>
      <c r="I284" s="142"/>
      <c r="J284" s="86"/>
      <c r="K284" s="86"/>
      <c r="L284" s="176"/>
    </row>
    <row r="285" spans="1:12" s="9" customFormat="1" x14ac:dyDescent="0.15">
      <c r="A285" s="38"/>
      <c r="B285" s="11"/>
      <c r="C285" s="39"/>
      <c r="D285" s="40"/>
      <c r="E285" s="123"/>
      <c r="F285" s="95"/>
      <c r="G285" s="43"/>
      <c r="H285" s="44"/>
      <c r="I285" s="142"/>
      <c r="J285" s="86"/>
      <c r="K285" s="86"/>
      <c r="L285" s="176"/>
    </row>
    <row r="286" spans="1:12" s="9" customFormat="1" ht="14.25" thickBot="1" x14ac:dyDescent="0.2">
      <c r="A286" s="55" t="s">
        <v>33</v>
      </c>
      <c r="B286" s="321"/>
      <c r="C286" s="56"/>
      <c r="D286" s="57"/>
      <c r="E286" s="321">
        <f>SUBTOTAL(109,E276:E282)</f>
        <v>5</v>
      </c>
      <c r="F286" s="825">
        <f>SUBTOTAL(109,F276:F282)</f>
        <v>236.66000000000003</v>
      </c>
      <c r="G286" s="59"/>
      <c r="H286" s="60"/>
      <c r="I286" s="178"/>
      <c r="J286" s="179"/>
      <c r="K286" s="179">
        <f>SUM(K276:K285)</f>
        <v>940</v>
      </c>
      <c r="L286" s="262">
        <f>SUM(L276:L285)</f>
        <v>42811.24</v>
      </c>
    </row>
    <row r="287" spans="1:12" s="9" customFormat="1" x14ac:dyDescent="0.15">
      <c r="A287" s="160" t="s">
        <v>140</v>
      </c>
      <c r="B287" s="71"/>
      <c r="C287" s="333"/>
      <c r="D287" s="146"/>
      <c r="E287" s="334"/>
      <c r="F287" s="335"/>
      <c r="G287" s="318"/>
      <c r="H287" s="336"/>
      <c r="I287" s="268"/>
      <c r="J287" s="256"/>
      <c r="K287" s="256"/>
      <c r="L287" s="201"/>
    </row>
    <row r="288" spans="1:12" s="9" customFormat="1" ht="13.5" customHeight="1" x14ac:dyDescent="0.15">
      <c r="A288" s="38"/>
      <c r="B288" s="11" t="s">
        <v>720</v>
      </c>
      <c r="C288" s="39"/>
      <c r="D288" s="40">
        <v>18.48</v>
      </c>
      <c r="E288" s="123">
        <v>1</v>
      </c>
      <c r="F288" s="95">
        <f t="shared" ref="F288:F297" si="24">SUM(D288*E288)</f>
        <v>18.48</v>
      </c>
      <c r="G288" s="43" t="s">
        <v>585</v>
      </c>
      <c r="H288" s="96"/>
      <c r="I288" s="142" t="s">
        <v>3</v>
      </c>
      <c r="J288" s="46" t="s">
        <v>11</v>
      </c>
      <c r="K288" s="86">
        <v>314</v>
      </c>
      <c r="L288" s="219">
        <f t="shared" ref="L288:L297" si="25">K288*F288</f>
        <v>5802.72</v>
      </c>
    </row>
    <row r="289" spans="1:12" s="9" customFormat="1" x14ac:dyDescent="0.15">
      <c r="A289" s="38"/>
      <c r="B289" s="11" t="s">
        <v>142</v>
      </c>
      <c r="C289" s="39"/>
      <c r="D289" s="40">
        <v>15.95</v>
      </c>
      <c r="E289" s="123">
        <v>1</v>
      </c>
      <c r="F289" s="95">
        <f t="shared" si="24"/>
        <v>15.95</v>
      </c>
      <c r="G289" s="43" t="s">
        <v>585</v>
      </c>
      <c r="H289" s="96"/>
      <c r="I289" s="142" t="s">
        <v>3</v>
      </c>
      <c r="J289" s="46" t="s">
        <v>5</v>
      </c>
      <c r="K289" s="86">
        <v>12</v>
      </c>
      <c r="L289" s="219">
        <f t="shared" si="25"/>
        <v>191.39999999999998</v>
      </c>
    </row>
    <row r="290" spans="1:12" s="9" customFormat="1" x14ac:dyDescent="0.15">
      <c r="A290" s="38"/>
      <c r="B290" s="11" t="s">
        <v>144</v>
      </c>
      <c r="C290" s="39"/>
      <c r="D290" s="40">
        <v>17.670000000000002</v>
      </c>
      <c r="E290" s="123">
        <v>1</v>
      </c>
      <c r="F290" s="95">
        <f t="shared" si="24"/>
        <v>17.670000000000002</v>
      </c>
      <c r="G290" s="43" t="s">
        <v>585</v>
      </c>
      <c r="H290" s="96"/>
      <c r="I290" s="142" t="s">
        <v>3</v>
      </c>
      <c r="J290" s="46" t="s">
        <v>5</v>
      </c>
      <c r="K290" s="86">
        <v>12</v>
      </c>
      <c r="L290" s="219">
        <f t="shared" si="25"/>
        <v>212.04000000000002</v>
      </c>
    </row>
    <row r="291" spans="1:12" s="9" customFormat="1" x14ac:dyDescent="0.15">
      <c r="A291" s="38"/>
      <c r="B291" s="11" t="s">
        <v>721</v>
      </c>
      <c r="C291" s="39"/>
      <c r="D291" s="40">
        <v>17.89</v>
      </c>
      <c r="E291" s="123">
        <v>1</v>
      </c>
      <c r="F291" s="95">
        <f t="shared" si="24"/>
        <v>17.89</v>
      </c>
      <c r="G291" s="43" t="s">
        <v>585</v>
      </c>
      <c r="H291" s="96"/>
      <c r="I291" s="142" t="s">
        <v>3</v>
      </c>
      <c r="J291" s="46" t="s">
        <v>11</v>
      </c>
      <c r="K291" s="86">
        <v>314</v>
      </c>
      <c r="L291" s="219">
        <f t="shared" si="25"/>
        <v>5617.46</v>
      </c>
    </row>
    <row r="292" spans="1:12" s="9" customFormat="1" x14ac:dyDescent="0.15">
      <c r="A292" s="38"/>
      <c r="B292" s="11" t="s">
        <v>722</v>
      </c>
      <c r="C292" s="39"/>
      <c r="D292" s="40">
        <v>10.6</v>
      </c>
      <c r="E292" s="123">
        <v>1</v>
      </c>
      <c r="F292" s="95">
        <f t="shared" si="24"/>
        <v>10.6</v>
      </c>
      <c r="G292" s="43" t="s">
        <v>585</v>
      </c>
      <c r="H292" s="96"/>
      <c r="I292" s="142" t="s">
        <v>3</v>
      </c>
      <c r="J292" s="46" t="s">
        <v>11</v>
      </c>
      <c r="K292" s="86">
        <v>314</v>
      </c>
      <c r="L292" s="219">
        <f t="shared" si="25"/>
        <v>3328.4</v>
      </c>
    </row>
    <row r="293" spans="1:12" s="9" customFormat="1" x14ac:dyDescent="0.15">
      <c r="A293" s="38"/>
      <c r="B293" s="11" t="s">
        <v>723</v>
      </c>
      <c r="C293" s="39"/>
      <c r="D293" s="40">
        <v>12.24</v>
      </c>
      <c r="E293" s="123">
        <v>1</v>
      </c>
      <c r="F293" s="95">
        <f t="shared" si="24"/>
        <v>12.24</v>
      </c>
      <c r="G293" s="43" t="s">
        <v>585</v>
      </c>
      <c r="H293" s="96"/>
      <c r="I293" s="142" t="s">
        <v>3</v>
      </c>
      <c r="J293" s="46" t="s">
        <v>11</v>
      </c>
      <c r="K293" s="86">
        <v>314</v>
      </c>
      <c r="L293" s="219">
        <f t="shared" si="25"/>
        <v>3843.36</v>
      </c>
    </row>
    <row r="294" spans="1:12" s="9" customFormat="1" x14ac:dyDescent="0.15">
      <c r="A294" s="38"/>
      <c r="B294" s="11" t="s">
        <v>724</v>
      </c>
      <c r="C294" s="39"/>
      <c r="D294" s="40">
        <v>21.07</v>
      </c>
      <c r="E294" s="123">
        <v>1</v>
      </c>
      <c r="F294" s="95">
        <f t="shared" si="24"/>
        <v>21.07</v>
      </c>
      <c r="G294" s="43" t="s">
        <v>585</v>
      </c>
      <c r="H294" s="96"/>
      <c r="I294" s="142" t="s">
        <v>3</v>
      </c>
      <c r="J294" s="46" t="s">
        <v>11</v>
      </c>
      <c r="K294" s="86">
        <v>314</v>
      </c>
      <c r="L294" s="219">
        <f t="shared" si="25"/>
        <v>6615.9800000000005</v>
      </c>
    </row>
    <row r="295" spans="1:12" s="9" customFormat="1" x14ac:dyDescent="0.15">
      <c r="A295" s="38"/>
      <c r="B295" s="11" t="s">
        <v>725</v>
      </c>
      <c r="C295" s="39"/>
      <c r="D295" s="40">
        <v>16.22</v>
      </c>
      <c r="E295" s="123">
        <v>1</v>
      </c>
      <c r="F295" s="95">
        <f t="shared" si="24"/>
        <v>16.22</v>
      </c>
      <c r="G295" s="43" t="s">
        <v>585</v>
      </c>
      <c r="H295" s="96"/>
      <c r="I295" s="142" t="s">
        <v>3</v>
      </c>
      <c r="J295" s="46" t="s">
        <v>11</v>
      </c>
      <c r="K295" s="86">
        <v>314</v>
      </c>
      <c r="L295" s="219">
        <f t="shared" si="25"/>
        <v>5093.08</v>
      </c>
    </row>
    <row r="296" spans="1:12" s="9" customFormat="1" x14ac:dyDescent="0.15">
      <c r="A296" s="38"/>
      <c r="B296" s="11" t="s">
        <v>726</v>
      </c>
      <c r="C296" s="39"/>
      <c r="D296" s="328">
        <v>24.2</v>
      </c>
      <c r="E296" s="123">
        <v>1</v>
      </c>
      <c r="F296" s="95">
        <f t="shared" si="24"/>
        <v>24.2</v>
      </c>
      <c r="G296" s="43" t="s">
        <v>585</v>
      </c>
      <c r="H296" s="96"/>
      <c r="I296" s="142" t="s">
        <v>3</v>
      </c>
      <c r="J296" s="46" t="s">
        <v>11</v>
      </c>
      <c r="K296" s="86">
        <v>314</v>
      </c>
      <c r="L296" s="219">
        <f t="shared" si="25"/>
        <v>7598.8</v>
      </c>
    </row>
    <row r="297" spans="1:12" s="9" customFormat="1" x14ac:dyDescent="0.15">
      <c r="A297" s="38"/>
      <c r="B297" s="11" t="s">
        <v>727</v>
      </c>
      <c r="C297" s="39"/>
      <c r="D297" s="40">
        <v>14.4</v>
      </c>
      <c r="E297" s="123">
        <v>1</v>
      </c>
      <c r="F297" s="95">
        <f t="shared" si="24"/>
        <v>14.4</v>
      </c>
      <c r="G297" s="43" t="s">
        <v>585</v>
      </c>
      <c r="H297" s="96"/>
      <c r="I297" s="142" t="s">
        <v>3</v>
      </c>
      <c r="J297" s="46" t="s">
        <v>11</v>
      </c>
      <c r="K297" s="86">
        <v>314</v>
      </c>
      <c r="L297" s="219">
        <f t="shared" si="25"/>
        <v>4521.6000000000004</v>
      </c>
    </row>
    <row r="298" spans="1:12" s="9" customFormat="1" x14ac:dyDescent="0.15">
      <c r="A298" s="38"/>
      <c r="B298" s="11"/>
      <c r="C298" s="39"/>
      <c r="D298" s="40"/>
      <c r="E298" s="123"/>
      <c r="F298" s="95"/>
      <c r="G298" s="43"/>
      <c r="H298" s="96"/>
      <c r="I298" s="142"/>
      <c r="J298" s="86"/>
      <c r="K298" s="86"/>
      <c r="L298" s="176"/>
    </row>
    <row r="299" spans="1:12" s="9" customFormat="1" ht="14.25" thickBot="1" x14ac:dyDescent="0.2">
      <c r="A299" s="74" t="s">
        <v>33</v>
      </c>
      <c r="B299" s="104"/>
      <c r="C299" s="75"/>
      <c r="D299" s="76"/>
      <c r="E299" s="127">
        <f>SUBTOTAL(109,E288:E297)</f>
        <v>10</v>
      </c>
      <c r="F299" s="99">
        <f>SUM(F288:F298)</f>
        <v>168.72</v>
      </c>
      <c r="G299" s="78"/>
      <c r="H299" s="100"/>
      <c r="I299" s="236"/>
      <c r="J299" s="207"/>
      <c r="K299" s="207">
        <f>SUM(K288:K298)</f>
        <v>2536</v>
      </c>
      <c r="L299" s="223">
        <f>SUM(L288:L298)</f>
        <v>42824.84</v>
      </c>
    </row>
  </sheetData>
  <mergeCells count="5">
    <mergeCell ref="I5:L5"/>
    <mergeCell ref="A2:F2"/>
    <mergeCell ref="A5:B6"/>
    <mergeCell ref="D5:F5"/>
    <mergeCell ref="G5:H5"/>
  </mergeCells>
  <phoneticPr fontId="3"/>
  <pageMargins left="0.7" right="0.7" top="0.75" bottom="0.75" header="0.3" footer="0.3"/>
  <pageSetup paperSize="9" scale="63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9" tint="0.79998168889431442"/>
    <pageSetUpPr fitToPage="1"/>
  </sheetPr>
  <dimension ref="A1:KB777"/>
  <sheetViews>
    <sheetView topLeftCell="A229" zoomScaleNormal="100" zoomScaleSheetLayoutView="100" workbookViewId="0">
      <selection activeCell="A241" sqref="A241:XFD246"/>
    </sheetView>
  </sheetViews>
  <sheetFormatPr defaultRowHeight="13.5" x14ac:dyDescent="0.15"/>
  <cols>
    <col min="1" max="1" width="11.625" style="309" customWidth="1"/>
    <col min="2" max="2" width="30.625" style="162" customWidth="1"/>
    <col min="3" max="3" width="9" style="304" customWidth="1"/>
    <col min="4" max="4" width="9" style="269" customWidth="1"/>
    <col min="5" max="5" width="11.625" style="269" bestFit="1" customWidth="1"/>
    <col min="6" max="6" width="12.375" style="269" bestFit="1" customWidth="1"/>
    <col min="7" max="7" width="9.125" style="269" bestFit="1" customWidth="1"/>
    <col min="8" max="8" width="9.25" style="269" bestFit="1" customWidth="1"/>
    <col min="9" max="9" width="9" style="162"/>
    <col min="10" max="10" width="9" style="147"/>
    <col min="11" max="11" width="9.875" style="147" bestFit="1" customWidth="1"/>
    <col min="12" max="16384" width="9" style="162"/>
  </cols>
  <sheetData>
    <row r="1" spans="1:11" ht="18" customHeight="1" x14ac:dyDescent="0.15">
      <c r="A1" s="300" t="s">
        <v>156</v>
      </c>
      <c r="B1" s="300"/>
      <c r="C1" s="300"/>
      <c r="D1" s="2"/>
      <c r="E1" s="2"/>
      <c r="F1" s="2"/>
      <c r="G1" s="2"/>
      <c r="H1" s="590"/>
      <c r="I1" s="590"/>
      <c r="J1" s="590"/>
      <c r="K1" s="590"/>
    </row>
    <row r="2" spans="1:11" ht="18" customHeight="1" x14ac:dyDescent="0.15">
      <c r="A2" s="1018" t="s">
        <v>1</v>
      </c>
      <c r="B2" s="1018"/>
      <c r="C2" s="1018"/>
      <c r="D2" s="1018"/>
      <c r="E2" s="1018"/>
      <c r="F2" s="1018"/>
      <c r="G2" s="2"/>
      <c r="H2" s="590"/>
      <c r="I2" s="590"/>
      <c r="J2" s="590"/>
      <c r="K2" s="590"/>
    </row>
    <row r="3" spans="1:11" x14ac:dyDescent="0.15">
      <c r="A3" s="301"/>
      <c r="B3" s="301"/>
      <c r="C3" s="301"/>
      <c r="D3" s="302"/>
      <c r="E3" s="302"/>
      <c r="F3" s="302"/>
      <c r="G3" s="302"/>
      <c r="H3" s="302"/>
    </row>
    <row r="4" spans="1:11" ht="27.75" customHeight="1" thickBot="1" x14ac:dyDescent="0.2">
      <c r="A4" s="303" t="s">
        <v>336</v>
      </c>
    </row>
    <row r="5" spans="1:11" s="147" customFormat="1" ht="31.5" customHeight="1" x14ac:dyDescent="0.15">
      <c r="A5" s="1019" t="s">
        <v>16</v>
      </c>
      <c r="B5" s="1020"/>
      <c r="C5" s="1025" t="s">
        <v>17</v>
      </c>
      <c r="D5" s="1007"/>
      <c r="E5" s="1020"/>
      <c r="F5" s="1019" t="s">
        <v>18</v>
      </c>
      <c r="G5" s="1008"/>
      <c r="H5" s="1006" t="s">
        <v>19</v>
      </c>
      <c r="I5" s="1007"/>
      <c r="J5" s="1007"/>
      <c r="K5" s="1008"/>
    </row>
    <row r="6" spans="1:11" s="147" customFormat="1" ht="31.5" customHeight="1" x14ac:dyDescent="0.15">
      <c r="A6" s="1021"/>
      <c r="B6" s="1022"/>
      <c r="C6" s="603" t="s">
        <v>21</v>
      </c>
      <c r="D6" s="341" t="s">
        <v>337</v>
      </c>
      <c r="E6" s="604" t="s">
        <v>23</v>
      </c>
      <c r="F6" s="603" t="s">
        <v>202</v>
      </c>
      <c r="G6" s="163" t="s">
        <v>25</v>
      </c>
      <c r="H6" s="165" t="s">
        <v>2</v>
      </c>
      <c r="I6" s="213" t="s">
        <v>26</v>
      </c>
      <c r="J6" s="588" t="s">
        <v>31</v>
      </c>
      <c r="K6" s="163" t="s">
        <v>32</v>
      </c>
    </row>
    <row r="7" spans="1:11" s="147" customFormat="1" ht="38.25" customHeight="1" thickBot="1" x14ac:dyDescent="0.2">
      <c r="A7" s="1023"/>
      <c r="B7" s="1024"/>
      <c r="C7" s="568"/>
      <c r="D7" s="207">
        <f>D41+D137+D147+D185+D193+D209+D240+D260</f>
        <v>192</v>
      </c>
      <c r="E7" s="228">
        <f>E41+E137+E147+E185+E193+E209+E240+E260</f>
        <v>5114.4199999999992</v>
      </c>
      <c r="F7" s="206"/>
      <c r="G7" s="205"/>
      <c r="H7" s="236"/>
      <c r="I7" s="207"/>
      <c r="J7" s="207">
        <f t="shared" ref="J7:K7" si="0">J41+J137+J147+J185+J193+J209+J240+J260</f>
        <v>51523</v>
      </c>
      <c r="K7" s="472">
        <f t="shared" si="0"/>
        <v>1432234.2699999998</v>
      </c>
    </row>
    <row r="8" spans="1:11" s="147" customFormat="1" x14ac:dyDescent="0.15">
      <c r="A8" s="246" t="s">
        <v>34</v>
      </c>
      <c r="B8" s="247"/>
      <c r="C8" s="250"/>
      <c r="D8" s="166"/>
      <c r="E8" s="247"/>
      <c r="F8" s="254"/>
      <c r="G8" s="255"/>
      <c r="H8" s="193"/>
      <c r="I8" s="166"/>
      <c r="J8" s="166"/>
      <c r="K8" s="171"/>
    </row>
    <row r="9" spans="1:11" s="147" customFormat="1" x14ac:dyDescent="0.15">
      <c r="A9" s="167">
        <v>101</v>
      </c>
      <c r="B9" s="182" t="s">
        <v>161</v>
      </c>
      <c r="C9" s="168">
        <v>14.79</v>
      </c>
      <c r="D9" s="86">
        <v>1</v>
      </c>
      <c r="E9" s="189">
        <f>SUM(C9*D9)</f>
        <v>14.79</v>
      </c>
      <c r="F9" s="168" t="s">
        <v>158</v>
      </c>
      <c r="G9" s="169"/>
      <c r="H9" s="118" t="s">
        <v>3</v>
      </c>
      <c r="I9" s="592" t="s">
        <v>11</v>
      </c>
      <c r="J9" s="86">
        <v>314</v>
      </c>
      <c r="K9" s="219">
        <f t="shared" ref="K9:K39" si="1">E9*J9</f>
        <v>4644.0599999999995</v>
      </c>
    </row>
    <row r="10" spans="1:11" s="147" customFormat="1" x14ac:dyDescent="0.15">
      <c r="A10" s="167">
        <v>102</v>
      </c>
      <c r="B10" s="182" t="s">
        <v>38</v>
      </c>
      <c r="C10" s="168">
        <v>1.98</v>
      </c>
      <c r="D10" s="86">
        <v>1</v>
      </c>
      <c r="E10" s="189">
        <f t="shared" ref="E10:E39" si="2">SUM(C10*D10)</f>
        <v>1.98</v>
      </c>
      <c r="F10" s="168" t="s">
        <v>158</v>
      </c>
      <c r="G10" s="169"/>
      <c r="H10" s="118" t="s">
        <v>3</v>
      </c>
      <c r="I10" s="592" t="s">
        <v>11</v>
      </c>
      <c r="J10" s="86">
        <v>314</v>
      </c>
      <c r="K10" s="219">
        <f t="shared" si="1"/>
        <v>621.72</v>
      </c>
    </row>
    <row r="11" spans="1:11" s="147" customFormat="1" x14ac:dyDescent="0.15">
      <c r="A11" s="167">
        <v>103</v>
      </c>
      <c r="B11" s="182" t="s">
        <v>162</v>
      </c>
      <c r="C11" s="168">
        <v>13.71</v>
      </c>
      <c r="D11" s="86">
        <v>1</v>
      </c>
      <c r="E11" s="189">
        <f t="shared" si="2"/>
        <v>13.71</v>
      </c>
      <c r="F11" s="168" t="s">
        <v>158</v>
      </c>
      <c r="G11" s="169"/>
      <c r="H11" s="118" t="s">
        <v>3</v>
      </c>
      <c r="I11" s="592" t="s">
        <v>11</v>
      </c>
      <c r="J11" s="86">
        <v>314</v>
      </c>
      <c r="K11" s="219">
        <f t="shared" si="1"/>
        <v>4304.9400000000005</v>
      </c>
    </row>
    <row r="12" spans="1:11" s="147" customFormat="1" x14ac:dyDescent="0.15">
      <c r="A12" s="167">
        <v>104</v>
      </c>
      <c r="B12" s="182" t="s">
        <v>163</v>
      </c>
      <c r="C12" s="168">
        <v>3.18</v>
      </c>
      <c r="D12" s="86">
        <v>1</v>
      </c>
      <c r="E12" s="189">
        <f t="shared" si="2"/>
        <v>3.18</v>
      </c>
      <c r="F12" s="168" t="s">
        <v>158</v>
      </c>
      <c r="G12" s="169"/>
      <c r="H12" s="118" t="s">
        <v>3</v>
      </c>
      <c r="I12" s="592" t="s">
        <v>11</v>
      </c>
      <c r="J12" s="86">
        <v>314</v>
      </c>
      <c r="K12" s="219">
        <f t="shared" si="1"/>
        <v>998.5200000000001</v>
      </c>
    </row>
    <row r="13" spans="1:11" s="147" customFormat="1" x14ac:dyDescent="0.15">
      <c r="A13" s="167">
        <v>105</v>
      </c>
      <c r="B13" s="182" t="s">
        <v>65</v>
      </c>
      <c r="C13" s="168">
        <v>12.3</v>
      </c>
      <c r="D13" s="86">
        <v>6</v>
      </c>
      <c r="E13" s="189">
        <f t="shared" si="2"/>
        <v>73.800000000000011</v>
      </c>
      <c r="F13" s="168" t="s">
        <v>158</v>
      </c>
      <c r="G13" s="169"/>
      <c r="H13" s="118" t="s">
        <v>3</v>
      </c>
      <c r="I13" s="592" t="s">
        <v>11</v>
      </c>
      <c r="J13" s="86">
        <v>314</v>
      </c>
      <c r="K13" s="219">
        <f t="shared" si="1"/>
        <v>23173.200000000004</v>
      </c>
    </row>
    <row r="14" spans="1:11" s="147" customFormat="1" x14ac:dyDescent="0.15">
      <c r="A14" s="167">
        <v>106</v>
      </c>
      <c r="B14" s="182" t="s">
        <v>66</v>
      </c>
      <c r="C14" s="168">
        <v>3.18</v>
      </c>
      <c r="D14" s="86">
        <v>5</v>
      </c>
      <c r="E14" s="189">
        <v>19.079999999999998</v>
      </c>
      <c r="F14" s="168" t="s">
        <v>158</v>
      </c>
      <c r="G14" s="169"/>
      <c r="H14" s="118" t="s">
        <v>3</v>
      </c>
      <c r="I14" s="592" t="s">
        <v>11</v>
      </c>
      <c r="J14" s="86">
        <v>314</v>
      </c>
      <c r="K14" s="219">
        <f t="shared" si="1"/>
        <v>5991.12</v>
      </c>
    </row>
    <row r="15" spans="1:11" s="147" customFormat="1" x14ac:dyDescent="0.15">
      <c r="A15" s="167">
        <v>107</v>
      </c>
      <c r="B15" s="182" t="s">
        <v>63</v>
      </c>
      <c r="C15" s="168">
        <v>39.119999999999997</v>
      </c>
      <c r="D15" s="86">
        <v>3</v>
      </c>
      <c r="E15" s="189">
        <f t="shared" si="2"/>
        <v>117.35999999999999</v>
      </c>
      <c r="F15" s="168" t="s">
        <v>158</v>
      </c>
      <c r="G15" s="169"/>
      <c r="H15" s="118" t="s">
        <v>3</v>
      </c>
      <c r="I15" s="592" t="s">
        <v>11</v>
      </c>
      <c r="J15" s="86">
        <v>314</v>
      </c>
      <c r="K15" s="219">
        <f t="shared" si="1"/>
        <v>36851.039999999994</v>
      </c>
    </row>
    <row r="16" spans="1:11" s="147" customFormat="1" x14ac:dyDescent="0.15">
      <c r="A16" s="167">
        <v>108</v>
      </c>
      <c r="B16" s="182" t="s">
        <v>64</v>
      </c>
      <c r="C16" s="168">
        <v>3.16</v>
      </c>
      <c r="D16" s="86">
        <v>3</v>
      </c>
      <c r="E16" s="189">
        <f t="shared" si="2"/>
        <v>9.48</v>
      </c>
      <c r="F16" s="168" t="s">
        <v>158</v>
      </c>
      <c r="G16" s="169"/>
      <c r="H16" s="118" t="s">
        <v>3</v>
      </c>
      <c r="I16" s="592" t="s">
        <v>11</v>
      </c>
      <c r="J16" s="86">
        <v>314</v>
      </c>
      <c r="K16" s="219">
        <f t="shared" si="1"/>
        <v>2976.7200000000003</v>
      </c>
    </row>
    <row r="17" spans="1:11" s="147" customFormat="1" x14ac:dyDescent="0.15">
      <c r="A17" s="167">
        <v>109</v>
      </c>
      <c r="B17" s="182" t="s">
        <v>70</v>
      </c>
      <c r="C17" s="168">
        <v>36.44</v>
      </c>
      <c r="D17" s="86">
        <v>2</v>
      </c>
      <c r="E17" s="189">
        <f t="shared" si="2"/>
        <v>72.88</v>
      </c>
      <c r="F17" s="168" t="s">
        <v>158</v>
      </c>
      <c r="G17" s="169"/>
      <c r="H17" s="118" t="s">
        <v>3</v>
      </c>
      <c r="I17" s="592" t="s">
        <v>11</v>
      </c>
      <c r="J17" s="86">
        <v>314</v>
      </c>
      <c r="K17" s="219">
        <f t="shared" si="1"/>
        <v>22884.32</v>
      </c>
    </row>
    <row r="18" spans="1:11" s="147" customFormat="1" x14ac:dyDescent="0.15">
      <c r="A18" s="167">
        <v>110</v>
      </c>
      <c r="B18" s="182" t="s">
        <v>71</v>
      </c>
      <c r="C18" s="168">
        <v>4.07</v>
      </c>
      <c r="D18" s="86">
        <v>2</v>
      </c>
      <c r="E18" s="189">
        <f t="shared" si="2"/>
        <v>8.14</v>
      </c>
      <c r="F18" s="168" t="s">
        <v>158</v>
      </c>
      <c r="G18" s="169"/>
      <c r="H18" s="118" t="s">
        <v>3</v>
      </c>
      <c r="I18" s="592" t="s">
        <v>11</v>
      </c>
      <c r="J18" s="86">
        <v>314</v>
      </c>
      <c r="K18" s="219">
        <f t="shared" si="1"/>
        <v>2555.96</v>
      </c>
    </row>
    <row r="19" spans="1:11" s="147" customFormat="1" x14ac:dyDescent="0.15">
      <c r="A19" s="167">
        <v>111</v>
      </c>
      <c r="B19" s="182" t="s">
        <v>338</v>
      </c>
      <c r="C19" s="168">
        <f>SUM(328.54-C20)</f>
        <v>279.22000000000003</v>
      </c>
      <c r="D19" s="86">
        <v>1</v>
      </c>
      <c r="E19" s="189">
        <f t="shared" si="2"/>
        <v>279.22000000000003</v>
      </c>
      <c r="F19" s="168" t="s">
        <v>158</v>
      </c>
      <c r="G19" s="169"/>
      <c r="H19" s="118" t="s">
        <v>3</v>
      </c>
      <c r="I19" s="592" t="s">
        <v>11</v>
      </c>
      <c r="J19" s="86">
        <v>314</v>
      </c>
      <c r="K19" s="219">
        <f t="shared" si="1"/>
        <v>87675.08</v>
      </c>
    </row>
    <row r="20" spans="1:11" s="147" customFormat="1" x14ac:dyDescent="0.15">
      <c r="A20" s="167" t="s">
        <v>339</v>
      </c>
      <c r="B20" s="182" t="s">
        <v>29</v>
      </c>
      <c r="C20" s="168">
        <v>49.32</v>
      </c>
      <c r="D20" s="86">
        <v>1</v>
      </c>
      <c r="E20" s="189">
        <f t="shared" si="2"/>
        <v>49.32</v>
      </c>
      <c r="F20" s="168" t="s">
        <v>158</v>
      </c>
      <c r="G20" s="169"/>
      <c r="H20" s="118" t="s">
        <v>3</v>
      </c>
      <c r="I20" s="592" t="s">
        <v>11</v>
      </c>
      <c r="J20" s="86">
        <v>314</v>
      </c>
      <c r="K20" s="219">
        <f t="shared" si="1"/>
        <v>15486.48</v>
      </c>
    </row>
    <row r="21" spans="1:11" s="147" customFormat="1" x14ac:dyDescent="0.15">
      <c r="A21" s="167">
        <v>112</v>
      </c>
      <c r="B21" s="182" t="s">
        <v>340</v>
      </c>
      <c r="C21" s="168">
        <v>15.61</v>
      </c>
      <c r="D21" s="86">
        <v>1</v>
      </c>
      <c r="E21" s="189">
        <f t="shared" si="2"/>
        <v>15.61</v>
      </c>
      <c r="F21" s="168" t="s">
        <v>158</v>
      </c>
      <c r="G21" s="169"/>
      <c r="H21" s="118" t="s">
        <v>3</v>
      </c>
      <c r="I21" s="592" t="s">
        <v>11</v>
      </c>
      <c r="J21" s="86">
        <v>314</v>
      </c>
      <c r="K21" s="219">
        <f t="shared" si="1"/>
        <v>4901.54</v>
      </c>
    </row>
    <row r="22" spans="1:11" s="147" customFormat="1" x14ac:dyDescent="0.15">
      <c r="A22" s="167">
        <v>113</v>
      </c>
      <c r="B22" s="182" t="s">
        <v>341</v>
      </c>
      <c r="C22" s="168">
        <v>10.5</v>
      </c>
      <c r="D22" s="86">
        <v>1</v>
      </c>
      <c r="E22" s="189">
        <f t="shared" si="2"/>
        <v>10.5</v>
      </c>
      <c r="F22" s="168" t="s">
        <v>158</v>
      </c>
      <c r="G22" s="169"/>
      <c r="H22" s="118" t="s">
        <v>3</v>
      </c>
      <c r="I22" s="592" t="s">
        <v>11</v>
      </c>
      <c r="J22" s="86">
        <v>314</v>
      </c>
      <c r="K22" s="219">
        <f t="shared" si="1"/>
        <v>3297</v>
      </c>
    </row>
    <row r="23" spans="1:11" s="147" customFormat="1" x14ac:dyDescent="0.15">
      <c r="A23" s="167">
        <v>114</v>
      </c>
      <c r="B23" s="182" t="s">
        <v>342</v>
      </c>
      <c r="C23" s="168">
        <v>6.14</v>
      </c>
      <c r="D23" s="86">
        <v>1</v>
      </c>
      <c r="E23" s="189">
        <f t="shared" si="2"/>
        <v>6.14</v>
      </c>
      <c r="F23" s="168" t="s">
        <v>158</v>
      </c>
      <c r="G23" s="169"/>
      <c r="H23" s="118" t="s">
        <v>3</v>
      </c>
      <c r="I23" s="592" t="s">
        <v>11</v>
      </c>
      <c r="J23" s="86">
        <v>314</v>
      </c>
      <c r="K23" s="219">
        <f t="shared" si="1"/>
        <v>1927.9599999999998</v>
      </c>
    </row>
    <row r="24" spans="1:11" s="147" customFormat="1" x14ac:dyDescent="0.15">
      <c r="A24" s="167">
        <v>115</v>
      </c>
      <c r="B24" s="182" t="s">
        <v>343</v>
      </c>
      <c r="C24" s="168">
        <v>19.760000000000002</v>
      </c>
      <c r="D24" s="86">
        <v>1</v>
      </c>
      <c r="E24" s="189">
        <f t="shared" si="2"/>
        <v>19.760000000000002</v>
      </c>
      <c r="F24" s="168" t="s">
        <v>158</v>
      </c>
      <c r="G24" s="169"/>
      <c r="H24" s="118" t="s">
        <v>3</v>
      </c>
      <c r="I24" s="592" t="s">
        <v>11</v>
      </c>
      <c r="J24" s="86">
        <v>314</v>
      </c>
      <c r="K24" s="219">
        <f t="shared" si="1"/>
        <v>6204.64</v>
      </c>
    </row>
    <row r="25" spans="1:11" s="147" customFormat="1" x14ac:dyDescent="0.15">
      <c r="A25" s="167">
        <v>116</v>
      </c>
      <c r="B25" s="182" t="s">
        <v>344</v>
      </c>
      <c r="C25" s="168">
        <v>12.68</v>
      </c>
      <c r="D25" s="86">
        <v>1</v>
      </c>
      <c r="E25" s="189">
        <f t="shared" si="2"/>
        <v>12.68</v>
      </c>
      <c r="F25" s="168" t="s">
        <v>158</v>
      </c>
      <c r="G25" s="169"/>
      <c r="H25" s="118" t="s">
        <v>3</v>
      </c>
      <c r="I25" s="592" t="s">
        <v>11</v>
      </c>
      <c r="J25" s="86">
        <v>314</v>
      </c>
      <c r="K25" s="219">
        <f t="shared" si="1"/>
        <v>3981.52</v>
      </c>
    </row>
    <row r="26" spans="1:11" s="147" customFormat="1" x14ac:dyDescent="0.15">
      <c r="A26" s="1017">
        <v>117</v>
      </c>
      <c r="B26" s="182" t="s">
        <v>73</v>
      </c>
      <c r="C26" s="168">
        <v>49.48</v>
      </c>
      <c r="D26" s="86">
        <v>1</v>
      </c>
      <c r="E26" s="189">
        <f t="shared" si="2"/>
        <v>49.48</v>
      </c>
      <c r="F26" s="168" t="s">
        <v>158</v>
      </c>
      <c r="G26" s="169"/>
      <c r="H26" s="118" t="s">
        <v>3</v>
      </c>
      <c r="I26" s="592" t="s">
        <v>11</v>
      </c>
      <c r="J26" s="86">
        <v>314</v>
      </c>
      <c r="K26" s="219">
        <f t="shared" si="1"/>
        <v>15536.72</v>
      </c>
    </row>
    <row r="27" spans="1:11" s="147" customFormat="1" x14ac:dyDescent="0.15">
      <c r="A27" s="1017"/>
      <c r="B27" s="182" t="s">
        <v>74</v>
      </c>
      <c r="C27" s="168"/>
      <c r="D27" s="86"/>
      <c r="E27" s="189"/>
      <c r="F27" s="168" t="s">
        <v>158</v>
      </c>
      <c r="G27" s="169"/>
      <c r="H27" s="118"/>
      <c r="I27" s="86"/>
      <c r="J27" s="86"/>
      <c r="K27" s="219">
        <f t="shared" si="1"/>
        <v>0</v>
      </c>
    </row>
    <row r="28" spans="1:11" s="147" customFormat="1" x14ac:dyDescent="0.15">
      <c r="A28" s="167">
        <v>118</v>
      </c>
      <c r="B28" s="182" t="s">
        <v>256</v>
      </c>
      <c r="C28" s="168">
        <v>2.35</v>
      </c>
      <c r="D28" s="86">
        <v>1</v>
      </c>
      <c r="E28" s="189">
        <f t="shared" si="2"/>
        <v>2.35</v>
      </c>
      <c r="F28" s="168" t="s">
        <v>158</v>
      </c>
      <c r="G28" s="169"/>
      <c r="H28" s="118" t="s">
        <v>3</v>
      </c>
      <c r="I28" s="592" t="s">
        <v>11</v>
      </c>
      <c r="J28" s="86">
        <v>314</v>
      </c>
      <c r="K28" s="219">
        <f t="shared" si="1"/>
        <v>737.9</v>
      </c>
    </row>
    <row r="29" spans="1:11" s="147" customFormat="1" x14ac:dyDescent="0.15">
      <c r="A29" s="167">
        <v>119</v>
      </c>
      <c r="B29" s="182" t="s">
        <v>345</v>
      </c>
      <c r="C29" s="168">
        <v>9.4499999999999993</v>
      </c>
      <c r="D29" s="86">
        <v>1</v>
      </c>
      <c r="E29" s="189">
        <f t="shared" si="2"/>
        <v>9.4499999999999993</v>
      </c>
      <c r="F29" s="168" t="s">
        <v>158</v>
      </c>
      <c r="G29" s="169"/>
      <c r="H29" s="118" t="s">
        <v>3</v>
      </c>
      <c r="I29" s="592" t="s">
        <v>11</v>
      </c>
      <c r="J29" s="86">
        <v>314</v>
      </c>
      <c r="K29" s="219">
        <f t="shared" si="1"/>
        <v>2967.2999999999997</v>
      </c>
    </row>
    <row r="30" spans="1:11" s="147" customFormat="1" hidden="1" x14ac:dyDescent="0.15">
      <c r="A30" s="167">
        <v>120</v>
      </c>
      <c r="B30" s="182" t="s">
        <v>30</v>
      </c>
      <c r="C30" s="168">
        <v>13.92</v>
      </c>
      <c r="D30" s="86"/>
      <c r="E30" s="189"/>
      <c r="F30" s="168"/>
      <c r="G30" s="169"/>
      <c r="H30" s="118"/>
      <c r="I30" s="86"/>
      <c r="J30" s="86">
        <v>314</v>
      </c>
      <c r="K30" s="219">
        <f t="shared" si="1"/>
        <v>0</v>
      </c>
    </row>
    <row r="31" spans="1:11" s="147" customFormat="1" hidden="1" x14ac:dyDescent="0.15">
      <c r="A31" s="167"/>
      <c r="B31" s="182" t="s">
        <v>346</v>
      </c>
      <c r="C31" s="168">
        <f>SUM(2.3*1.1)</f>
        <v>2.5299999999999998</v>
      </c>
      <c r="D31" s="86"/>
      <c r="E31" s="189"/>
      <c r="F31" s="168"/>
      <c r="G31" s="169"/>
      <c r="H31" s="118"/>
      <c r="I31" s="86"/>
      <c r="J31" s="86">
        <v>314</v>
      </c>
      <c r="K31" s="219">
        <f t="shared" si="1"/>
        <v>0</v>
      </c>
    </row>
    <row r="32" spans="1:11" s="147" customFormat="1" hidden="1" x14ac:dyDescent="0.15">
      <c r="A32" s="167"/>
      <c r="B32" s="182" t="s">
        <v>347</v>
      </c>
      <c r="C32" s="168">
        <f>SUM(1.4*0.6)</f>
        <v>0.84</v>
      </c>
      <c r="D32" s="86"/>
      <c r="E32" s="189"/>
      <c r="F32" s="168"/>
      <c r="G32" s="169"/>
      <c r="H32" s="118"/>
      <c r="I32" s="86"/>
      <c r="J32" s="86">
        <v>314</v>
      </c>
      <c r="K32" s="219">
        <f t="shared" si="1"/>
        <v>0</v>
      </c>
    </row>
    <row r="33" spans="1:11" s="147" customFormat="1" hidden="1" x14ac:dyDescent="0.15">
      <c r="A33" s="167"/>
      <c r="B33" s="182" t="s">
        <v>347</v>
      </c>
      <c r="C33" s="168">
        <f>SUM(1.4*0.6)</f>
        <v>0.84</v>
      </c>
      <c r="D33" s="86"/>
      <c r="E33" s="189"/>
      <c r="F33" s="168"/>
      <c r="G33" s="169"/>
      <c r="H33" s="118"/>
      <c r="I33" s="86"/>
      <c r="J33" s="86">
        <v>314</v>
      </c>
      <c r="K33" s="219">
        <f t="shared" si="1"/>
        <v>0</v>
      </c>
    </row>
    <row r="34" spans="1:11" s="147" customFormat="1" hidden="1" x14ac:dyDescent="0.15">
      <c r="A34" s="167"/>
      <c r="B34" s="182" t="s">
        <v>348</v>
      </c>
      <c r="C34" s="168">
        <f>SUM(0.6*1.8)</f>
        <v>1.08</v>
      </c>
      <c r="D34" s="86"/>
      <c r="E34" s="189"/>
      <c r="F34" s="168"/>
      <c r="G34" s="169"/>
      <c r="H34" s="118"/>
      <c r="I34" s="86"/>
      <c r="J34" s="86">
        <v>314</v>
      </c>
      <c r="K34" s="219">
        <f t="shared" si="1"/>
        <v>0</v>
      </c>
    </row>
    <row r="35" spans="1:11" s="147" customFormat="1" hidden="1" x14ac:dyDescent="0.15">
      <c r="A35" s="167"/>
      <c r="B35" s="182" t="s">
        <v>348</v>
      </c>
      <c r="C35" s="168">
        <f>SUM(0.6*1.8)</f>
        <v>1.08</v>
      </c>
      <c r="D35" s="86"/>
      <c r="E35" s="189"/>
      <c r="F35" s="168"/>
      <c r="G35" s="169"/>
      <c r="H35" s="118"/>
      <c r="I35" s="86"/>
      <c r="J35" s="86">
        <v>314</v>
      </c>
      <c r="K35" s="219">
        <f t="shared" si="1"/>
        <v>0</v>
      </c>
    </row>
    <row r="36" spans="1:11" s="147" customFormat="1" hidden="1" x14ac:dyDescent="0.15">
      <c r="A36" s="167"/>
      <c r="B36" s="182" t="s">
        <v>348</v>
      </c>
      <c r="C36" s="168">
        <f>SUM(0.6*1.8)</f>
        <v>1.08</v>
      </c>
      <c r="D36" s="86"/>
      <c r="E36" s="189"/>
      <c r="F36" s="168"/>
      <c r="G36" s="169"/>
      <c r="H36" s="118"/>
      <c r="I36" s="86"/>
      <c r="J36" s="86">
        <v>314</v>
      </c>
      <c r="K36" s="219">
        <f t="shared" si="1"/>
        <v>0</v>
      </c>
    </row>
    <row r="37" spans="1:11" s="147" customFormat="1" hidden="1" x14ac:dyDescent="0.15">
      <c r="A37" s="167">
        <v>121</v>
      </c>
      <c r="B37" s="288" t="s">
        <v>69</v>
      </c>
      <c r="C37" s="168"/>
      <c r="D37" s="86"/>
      <c r="E37" s="189"/>
      <c r="F37" s="168"/>
      <c r="G37" s="169"/>
      <c r="H37" s="118"/>
      <c r="I37" s="86"/>
      <c r="J37" s="86">
        <v>314</v>
      </c>
      <c r="K37" s="219">
        <f t="shared" si="1"/>
        <v>0</v>
      </c>
    </row>
    <row r="38" spans="1:11" s="147" customFormat="1" hidden="1" x14ac:dyDescent="0.15">
      <c r="A38" s="167">
        <v>122</v>
      </c>
      <c r="B38" s="288" t="s">
        <v>69</v>
      </c>
      <c r="C38" s="168"/>
      <c r="D38" s="86"/>
      <c r="E38" s="189"/>
      <c r="F38" s="168"/>
      <c r="G38" s="169"/>
      <c r="H38" s="118"/>
      <c r="I38" s="86"/>
      <c r="J38" s="86">
        <v>314</v>
      </c>
      <c r="K38" s="219">
        <f t="shared" si="1"/>
        <v>0</v>
      </c>
    </row>
    <row r="39" spans="1:11" s="147" customFormat="1" x14ac:dyDescent="0.15">
      <c r="A39" s="167">
        <v>123</v>
      </c>
      <c r="B39" s="182" t="s">
        <v>77</v>
      </c>
      <c r="C39" s="168">
        <v>2.75</v>
      </c>
      <c r="D39" s="86">
        <v>1</v>
      </c>
      <c r="E39" s="189">
        <f t="shared" si="2"/>
        <v>2.75</v>
      </c>
      <c r="F39" s="168" t="s">
        <v>158</v>
      </c>
      <c r="G39" s="169"/>
      <c r="H39" s="118" t="s">
        <v>3</v>
      </c>
      <c r="I39" s="592" t="s">
        <v>11</v>
      </c>
      <c r="J39" s="86">
        <v>314</v>
      </c>
      <c r="K39" s="219">
        <f t="shared" si="1"/>
        <v>863.5</v>
      </c>
    </row>
    <row r="40" spans="1:11" s="147" customFormat="1" x14ac:dyDescent="0.15">
      <c r="A40" s="167"/>
      <c r="B40" s="182"/>
      <c r="C40" s="168"/>
      <c r="D40" s="86"/>
      <c r="E40" s="189"/>
      <c r="F40" s="168"/>
      <c r="G40" s="169"/>
      <c r="H40" s="118"/>
      <c r="I40" s="86"/>
      <c r="J40" s="86"/>
      <c r="K40" s="176"/>
    </row>
    <row r="41" spans="1:11" s="147" customFormat="1" ht="14.25" thickBot="1" x14ac:dyDescent="0.2">
      <c r="A41" s="191" t="s">
        <v>33</v>
      </c>
      <c r="B41" s="287"/>
      <c r="C41" s="180"/>
      <c r="D41" s="179">
        <f>SUBTOTAL(109,D9:D40)</f>
        <v>36</v>
      </c>
      <c r="E41" s="832">
        <f>SUBTOTAL(109,E9:E40)</f>
        <v>791.66000000000008</v>
      </c>
      <c r="F41" s="185"/>
      <c r="G41" s="186"/>
      <c r="H41" s="311"/>
      <c r="I41" s="179"/>
      <c r="J41" s="179">
        <f>SUM(J9:J40)</f>
        <v>9420</v>
      </c>
      <c r="K41" s="471">
        <f>SUM(K9:K40)</f>
        <v>248581.24000000002</v>
      </c>
    </row>
    <row r="42" spans="1:11" s="147" customFormat="1" x14ac:dyDescent="0.15">
      <c r="A42" s="263" t="s">
        <v>349</v>
      </c>
      <c r="B42" s="271"/>
      <c r="C42" s="164"/>
      <c r="D42" s="256"/>
      <c r="E42" s="200"/>
      <c r="F42" s="292"/>
      <c r="G42" s="267"/>
      <c r="H42" s="274"/>
      <c r="I42" s="256"/>
      <c r="J42" s="256"/>
      <c r="K42" s="201"/>
    </row>
    <row r="43" spans="1:11" s="147" customFormat="1" x14ac:dyDescent="0.15">
      <c r="A43" s="167">
        <v>201</v>
      </c>
      <c r="B43" s="182" t="s">
        <v>350</v>
      </c>
      <c r="C43" s="168">
        <v>168.44</v>
      </c>
      <c r="D43" s="86">
        <v>1</v>
      </c>
      <c r="E43" s="169">
        <f>SUM(C43*D43)</f>
        <v>168.44</v>
      </c>
      <c r="F43" s="232" t="s">
        <v>158</v>
      </c>
      <c r="G43" s="189"/>
      <c r="H43" s="118" t="s">
        <v>3</v>
      </c>
      <c r="I43" s="592" t="s">
        <v>11</v>
      </c>
      <c r="J43" s="86">
        <v>314</v>
      </c>
      <c r="K43" s="219">
        <f t="shared" ref="K43:K74" si="3">E43*J43</f>
        <v>52890.159999999996</v>
      </c>
    </row>
    <row r="44" spans="1:11" s="147" customFormat="1" x14ac:dyDescent="0.15">
      <c r="A44" s="167">
        <v>202</v>
      </c>
      <c r="B44" s="182" t="s">
        <v>351</v>
      </c>
      <c r="C44" s="168">
        <v>38.380000000000003</v>
      </c>
      <c r="D44" s="86">
        <v>1</v>
      </c>
      <c r="E44" s="169">
        <f t="shared" ref="E44:E97" si="4">SUM(C44*D44)</f>
        <v>38.380000000000003</v>
      </c>
      <c r="F44" s="232" t="s">
        <v>352</v>
      </c>
      <c r="G44" s="189"/>
      <c r="H44" s="118" t="s">
        <v>3</v>
      </c>
      <c r="I44" s="592" t="s">
        <v>353</v>
      </c>
      <c r="J44" s="86">
        <v>104</v>
      </c>
      <c r="K44" s="219">
        <f t="shared" si="3"/>
        <v>3991.5200000000004</v>
      </c>
    </row>
    <row r="45" spans="1:11" s="147" customFormat="1" x14ac:dyDescent="0.15">
      <c r="A45" s="167">
        <v>203</v>
      </c>
      <c r="B45" s="182" t="s">
        <v>354</v>
      </c>
      <c r="C45" s="168">
        <v>21.5</v>
      </c>
      <c r="D45" s="86">
        <v>1</v>
      </c>
      <c r="E45" s="169">
        <f t="shared" si="4"/>
        <v>21.5</v>
      </c>
      <c r="F45" s="232" t="s">
        <v>352</v>
      </c>
      <c r="G45" s="189"/>
      <c r="H45" s="118" t="s">
        <v>3</v>
      </c>
      <c r="I45" s="592" t="s">
        <v>11</v>
      </c>
      <c r="J45" s="86">
        <v>314</v>
      </c>
      <c r="K45" s="219">
        <f t="shared" si="3"/>
        <v>6751</v>
      </c>
    </row>
    <row r="46" spans="1:11" s="147" customFormat="1" x14ac:dyDescent="0.15">
      <c r="A46" s="167">
        <v>204</v>
      </c>
      <c r="B46" s="182" t="s">
        <v>355</v>
      </c>
      <c r="C46" s="168">
        <v>6.82</v>
      </c>
      <c r="D46" s="86">
        <v>1</v>
      </c>
      <c r="E46" s="169">
        <f t="shared" si="4"/>
        <v>6.82</v>
      </c>
      <c r="F46" s="232" t="s">
        <v>352</v>
      </c>
      <c r="G46" s="189"/>
      <c r="H46" s="118" t="s">
        <v>153</v>
      </c>
      <c r="I46" s="592" t="s">
        <v>495</v>
      </c>
      <c r="J46" s="86">
        <v>993</v>
      </c>
      <c r="K46" s="219">
        <f t="shared" si="3"/>
        <v>6772.26</v>
      </c>
    </row>
    <row r="47" spans="1:11" s="147" customFormat="1" x14ac:dyDescent="0.15">
      <c r="A47" s="167">
        <v>205</v>
      </c>
      <c r="B47" s="182" t="s">
        <v>356</v>
      </c>
      <c r="C47" s="168">
        <v>8.2200000000000006</v>
      </c>
      <c r="D47" s="86">
        <v>1</v>
      </c>
      <c r="E47" s="169">
        <f t="shared" si="4"/>
        <v>8.2200000000000006</v>
      </c>
      <c r="F47" s="232" t="s">
        <v>357</v>
      </c>
      <c r="G47" s="189"/>
      <c r="H47" s="118" t="s">
        <v>3</v>
      </c>
      <c r="I47" s="592" t="s">
        <v>11</v>
      </c>
      <c r="J47" s="86">
        <v>314</v>
      </c>
      <c r="K47" s="219">
        <f t="shared" si="3"/>
        <v>2581.0800000000004</v>
      </c>
    </row>
    <row r="48" spans="1:11" s="147" customFormat="1" x14ac:dyDescent="0.15">
      <c r="A48" s="167">
        <v>206</v>
      </c>
      <c r="B48" s="182" t="s">
        <v>358</v>
      </c>
      <c r="C48" s="168">
        <v>8.66</v>
      </c>
      <c r="D48" s="86">
        <v>1</v>
      </c>
      <c r="E48" s="169">
        <f t="shared" si="4"/>
        <v>8.66</v>
      </c>
      <c r="F48" s="232" t="s">
        <v>357</v>
      </c>
      <c r="G48" s="189"/>
      <c r="H48" s="118" t="s">
        <v>3</v>
      </c>
      <c r="I48" s="592" t="s">
        <v>11</v>
      </c>
      <c r="J48" s="86">
        <v>314</v>
      </c>
      <c r="K48" s="219">
        <f t="shared" si="3"/>
        <v>2719.2400000000002</v>
      </c>
    </row>
    <row r="49" spans="1:11" s="147" customFormat="1" x14ac:dyDescent="0.15">
      <c r="A49" s="167">
        <v>207</v>
      </c>
      <c r="B49" s="182" t="s">
        <v>359</v>
      </c>
      <c r="C49" s="168">
        <v>95.57</v>
      </c>
      <c r="D49" s="86">
        <v>1</v>
      </c>
      <c r="E49" s="169">
        <f t="shared" si="4"/>
        <v>95.57</v>
      </c>
      <c r="F49" s="232" t="s">
        <v>357</v>
      </c>
      <c r="G49" s="189"/>
      <c r="H49" s="118" t="s">
        <v>3</v>
      </c>
      <c r="I49" s="592" t="s">
        <v>11</v>
      </c>
      <c r="J49" s="86">
        <v>314</v>
      </c>
      <c r="K49" s="219">
        <f t="shared" si="3"/>
        <v>30008.98</v>
      </c>
    </row>
    <row r="50" spans="1:11" s="147" customFormat="1" x14ac:dyDescent="0.15">
      <c r="A50" s="167" t="s">
        <v>360</v>
      </c>
      <c r="B50" s="182" t="s">
        <v>361</v>
      </c>
      <c r="C50" s="168">
        <v>12.21</v>
      </c>
      <c r="D50" s="86">
        <v>1</v>
      </c>
      <c r="E50" s="169">
        <f t="shared" si="4"/>
        <v>12.21</v>
      </c>
      <c r="F50" s="232" t="s">
        <v>357</v>
      </c>
      <c r="G50" s="189"/>
      <c r="H50" s="118" t="s">
        <v>3</v>
      </c>
      <c r="I50" s="592" t="s">
        <v>11</v>
      </c>
      <c r="J50" s="86">
        <v>314</v>
      </c>
      <c r="K50" s="219">
        <f t="shared" si="3"/>
        <v>3833.94</v>
      </c>
    </row>
    <row r="51" spans="1:11" s="147" customFormat="1" x14ac:dyDescent="0.15">
      <c r="A51" s="167">
        <v>208</v>
      </c>
      <c r="B51" s="182" t="s">
        <v>112</v>
      </c>
      <c r="C51" s="168">
        <v>2.85</v>
      </c>
      <c r="D51" s="86">
        <v>1</v>
      </c>
      <c r="E51" s="169">
        <f t="shared" si="4"/>
        <v>2.85</v>
      </c>
      <c r="F51" s="232" t="s">
        <v>357</v>
      </c>
      <c r="G51" s="189"/>
      <c r="H51" s="118" t="s">
        <v>3</v>
      </c>
      <c r="I51" s="592" t="s">
        <v>7</v>
      </c>
      <c r="J51" s="86">
        <v>104</v>
      </c>
      <c r="K51" s="219">
        <f t="shared" si="3"/>
        <v>296.40000000000003</v>
      </c>
    </row>
    <row r="52" spans="1:11" s="147" customFormat="1" x14ac:dyDescent="0.15">
      <c r="A52" s="167">
        <v>209</v>
      </c>
      <c r="B52" s="182" t="s">
        <v>362</v>
      </c>
      <c r="C52" s="168">
        <v>2.6</v>
      </c>
      <c r="D52" s="86">
        <v>1</v>
      </c>
      <c r="E52" s="169">
        <f t="shared" si="4"/>
        <v>2.6</v>
      </c>
      <c r="F52" s="232" t="s">
        <v>357</v>
      </c>
      <c r="G52" s="189"/>
      <c r="H52" s="118" t="s">
        <v>3</v>
      </c>
      <c r="I52" s="592" t="s">
        <v>7</v>
      </c>
      <c r="J52" s="86">
        <v>104</v>
      </c>
      <c r="K52" s="219">
        <f t="shared" si="3"/>
        <v>270.40000000000003</v>
      </c>
    </row>
    <row r="53" spans="1:11" s="147" customFormat="1" hidden="1" x14ac:dyDescent="0.15">
      <c r="A53" s="167">
        <v>210</v>
      </c>
      <c r="B53" s="288" t="s">
        <v>69</v>
      </c>
      <c r="C53" s="305"/>
      <c r="D53" s="86"/>
      <c r="E53" s="169"/>
      <c r="F53" s="232"/>
      <c r="G53" s="306"/>
      <c r="H53" s="118"/>
      <c r="I53" s="86"/>
      <c r="J53" s="86"/>
      <c r="K53" s="219">
        <f t="shared" si="3"/>
        <v>0</v>
      </c>
    </row>
    <row r="54" spans="1:11" s="147" customFormat="1" x14ac:dyDescent="0.15">
      <c r="A54" s="167">
        <v>211</v>
      </c>
      <c r="B54" s="182" t="s">
        <v>124</v>
      </c>
      <c r="C54" s="168">
        <v>16.87</v>
      </c>
      <c r="D54" s="86">
        <v>1</v>
      </c>
      <c r="E54" s="169">
        <f t="shared" si="4"/>
        <v>16.87</v>
      </c>
      <c r="F54" s="232"/>
      <c r="G54" s="189" t="s">
        <v>363</v>
      </c>
      <c r="H54" s="118" t="s">
        <v>3</v>
      </c>
      <c r="I54" s="592" t="s">
        <v>11</v>
      </c>
      <c r="J54" s="86">
        <v>314</v>
      </c>
      <c r="K54" s="219">
        <f t="shared" si="3"/>
        <v>5297.18</v>
      </c>
    </row>
    <row r="55" spans="1:11" s="147" customFormat="1" x14ac:dyDescent="0.15">
      <c r="A55" s="167">
        <v>212</v>
      </c>
      <c r="B55" s="182" t="s">
        <v>364</v>
      </c>
      <c r="C55" s="168">
        <v>4.71</v>
      </c>
      <c r="D55" s="86">
        <v>1</v>
      </c>
      <c r="E55" s="169">
        <f t="shared" si="4"/>
        <v>4.71</v>
      </c>
      <c r="F55" s="232" t="s">
        <v>357</v>
      </c>
      <c r="G55" s="189"/>
      <c r="H55" s="118" t="s">
        <v>153</v>
      </c>
      <c r="I55" s="592" t="s">
        <v>218</v>
      </c>
      <c r="J55" s="86">
        <v>993</v>
      </c>
      <c r="K55" s="219">
        <f t="shared" si="3"/>
        <v>4677.03</v>
      </c>
    </row>
    <row r="56" spans="1:11" s="147" customFormat="1" x14ac:dyDescent="0.15">
      <c r="A56" s="167">
        <v>213</v>
      </c>
      <c r="B56" s="182" t="s">
        <v>365</v>
      </c>
      <c r="C56" s="168">
        <v>310.49</v>
      </c>
      <c r="D56" s="86">
        <v>1</v>
      </c>
      <c r="E56" s="169">
        <f t="shared" si="4"/>
        <v>310.49</v>
      </c>
      <c r="F56" s="232" t="s">
        <v>357</v>
      </c>
      <c r="G56" s="189"/>
      <c r="H56" s="118" t="s">
        <v>3</v>
      </c>
      <c r="I56" s="592" t="s">
        <v>11</v>
      </c>
      <c r="J56" s="86">
        <v>314</v>
      </c>
      <c r="K56" s="219">
        <f t="shared" si="3"/>
        <v>97493.86</v>
      </c>
    </row>
    <row r="57" spans="1:11" s="147" customFormat="1" x14ac:dyDescent="0.15">
      <c r="A57" s="167">
        <v>214</v>
      </c>
      <c r="B57" s="182" t="s">
        <v>366</v>
      </c>
      <c r="C57" s="168">
        <v>20.32</v>
      </c>
      <c r="D57" s="86">
        <v>1</v>
      </c>
      <c r="E57" s="169">
        <f t="shared" si="4"/>
        <v>20.32</v>
      </c>
      <c r="F57" s="232" t="s">
        <v>367</v>
      </c>
      <c r="G57" s="189"/>
      <c r="H57" s="118" t="s">
        <v>3</v>
      </c>
      <c r="I57" s="592" t="s">
        <v>11</v>
      </c>
      <c r="J57" s="86">
        <v>314</v>
      </c>
      <c r="K57" s="219">
        <f t="shared" si="3"/>
        <v>6380.4800000000005</v>
      </c>
    </row>
    <row r="58" spans="1:11" s="147" customFormat="1" x14ac:dyDescent="0.15">
      <c r="A58" s="167">
        <v>215</v>
      </c>
      <c r="B58" s="182" t="s">
        <v>368</v>
      </c>
      <c r="C58" s="168">
        <v>4.88</v>
      </c>
      <c r="D58" s="86">
        <v>1</v>
      </c>
      <c r="E58" s="169">
        <f t="shared" si="4"/>
        <v>4.88</v>
      </c>
      <c r="F58" s="232" t="s">
        <v>367</v>
      </c>
      <c r="G58" s="189"/>
      <c r="H58" s="602" t="s">
        <v>12</v>
      </c>
      <c r="I58" s="592" t="s">
        <v>218</v>
      </c>
      <c r="J58" s="86">
        <v>993</v>
      </c>
      <c r="K58" s="219">
        <f t="shared" si="3"/>
        <v>4845.84</v>
      </c>
    </row>
    <row r="59" spans="1:11" s="147" customFormat="1" x14ac:dyDescent="0.15">
      <c r="A59" s="167">
        <v>216</v>
      </c>
      <c r="B59" s="182" t="s">
        <v>369</v>
      </c>
      <c r="C59" s="168">
        <v>6.95</v>
      </c>
      <c r="D59" s="86">
        <v>1</v>
      </c>
      <c r="E59" s="169">
        <f t="shared" si="4"/>
        <v>6.95</v>
      </c>
      <c r="F59" s="232" t="s">
        <v>367</v>
      </c>
      <c r="G59" s="189"/>
      <c r="H59" s="602" t="s">
        <v>12</v>
      </c>
      <c r="I59" s="592" t="s">
        <v>218</v>
      </c>
      <c r="J59" s="86">
        <v>993</v>
      </c>
      <c r="K59" s="219">
        <f t="shared" si="3"/>
        <v>6901.35</v>
      </c>
    </row>
    <row r="60" spans="1:11" s="147" customFormat="1" x14ac:dyDescent="0.15">
      <c r="A60" s="167">
        <v>217</v>
      </c>
      <c r="B60" s="182" t="s">
        <v>370</v>
      </c>
      <c r="C60" s="168">
        <v>18.32</v>
      </c>
      <c r="D60" s="86">
        <v>1</v>
      </c>
      <c r="E60" s="169">
        <f t="shared" si="4"/>
        <v>18.32</v>
      </c>
      <c r="F60" s="232" t="s">
        <v>367</v>
      </c>
      <c r="G60" s="189"/>
      <c r="H60" s="118" t="s">
        <v>3</v>
      </c>
      <c r="I60" s="592" t="s">
        <v>11</v>
      </c>
      <c r="J60" s="86">
        <v>314</v>
      </c>
      <c r="K60" s="219">
        <f t="shared" si="3"/>
        <v>5752.4800000000005</v>
      </c>
    </row>
    <row r="61" spans="1:11" s="147" customFormat="1" x14ac:dyDescent="0.15">
      <c r="A61" s="167">
        <v>218</v>
      </c>
      <c r="B61" s="182" t="s">
        <v>249</v>
      </c>
      <c r="C61" s="168">
        <v>8.9700000000000006</v>
      </c>
      <c r="D61" s="86">
        <v>1</v>
      </c>
      <c r="E61" s="169">
        <f t="shared" si="4"/>
        <v>8.9700000000000006</v>
      </c>
      <c r="F61" s="232" t="s">
        <v>367</v>
      </c>
      <c r="G61" s="189"/>
      <c r="H61" s="118" t="s">
        <v>3</v>
      </c>
      <c r="I61" s="592" t="s">
        <v>11</v>
      </c>
      <c r="J61" s="86">
        <v>314</v>
      </c>
      <c r="K61" s="219">
        <f t="shared" si="3"/>
        <v>2816.5800000000004</v>
      </c>
    </row>
    <row r="62" spans="1:11" s="147" customFormat="1" x14ac:dyDescent="0.15">
      <c r="A62" s="167">
        <v>219</v>
      </c>
      <c r="B62" s="182" t="s">
        <v>371</v>
      </c>
      <c r="C62" s="168">
        <v>21.21</v>
      </c>
      <c r="D62" s="86">
        <v>1</v>
      </c>
      <c r="E62" s="169">
        <f t="shared" si="4"/>
        <v>21.21</v>
      </c>
      <c r="F62" s="232" t="s">
        <v>367</v>
      </c>
      <c r="G62" s="189"/>
      <c r="H62" s="118" t="s">
        <v>3</v>
      </c>
      <c r="I62" s="592" t="s">
        <v>11</v>
      </c>
      <c r="J62" s="86">
        <v>314</v>
      </c>
      <c r="K62" s="219">
        <f t="shared" si="3"/>
        <v>6659.9400000000005</v>
      </c>
    </row>
    <row r="63" spans="1:11" s="147" customFormat="1" x14ac:dyDescent="0.15">
      <c r="A63" s="167">
        <v>220</v>
      </c>
      <c r="B63" s="182" t="s">
        <v>249</v>
      </c>
      <c r="C63" s="168">
        <v>8.2100000000000009</v>
      </c>
      <c r="D63" s="86">
        <v>1</v>
      </c>
      <c r="E63" s="169">
        <f t="shared" si="4"/>
        <v>8.2100000000000009</v>
      </c>
      <c r="F63" s="232" t="s">
        <v>367</v>
      </c>
      <c r="G63" s="189"/>
      <c r="H63" s="118" t="s">
        <v>3</v>
      </c>
      <c r="I63" s="592" t="s">
        <v>11</v>
      </c>
      <c r="J63" s="86">
        <v>314</v>
      </c>
      <c r="K63" s="219">
        <f t="shared" si="3"/>
        <v>2577.94</v>
      </c>
    </row>
    <row r="64" spans="1:11" s="147" customFormat="1" x14ac:dyDescent="0.15">
      <c r="A64" s="167">
        <v>221</v>
      </c>
      <c r="B64" s="182" t="s">
        <v>372</v>
      </c>
      <c r="C64" s="168">
        <v>277.85000000000002</v>
      </c>
      <c r="D64" s="86">
        <v>1</v>
      </c>
      <c r="E64" s="169">
        <f t="shared" si="4"/>
        <v>277.85000000000002</v>
      </c>
      <c r="F64" s="232" t="s">
        <v>367</v>
      </c>
      <c r="G64" s="189"/>
      <c r="H64" s="118" t="s">
        <v>3</v>
      </c>
      <c r="I64" s="592" t="s">
        <v>11</v>
      </c>
      <c r="J64" s="86">
        <v>314</v>
      </c>
      <c r="K64" s="219">
        <f t="shared" si="3"/>
        <v>87244.900000000009</v>
      </c>
    </row>
    <row r="65" spans="1:11" s="147" customFormat="1" x14ac:dyDescent="0.15">
      <c r="A65" s="167">
        <v>222</v>
      </c>
      <c r="B65" s="182" t="s">
        <v>371</v>
      </c>
      <c r="C65" s="168">
        <v>21.16</v>
      </c>
      <c r="D65" s="86">
        <v>1</v>
      </c>
      <c r="E65" s="169">
        <f t="shared" si="4"/>
        <v>21.16</v>
      </c>
      <c r="F65" s="232" t="s">
        <v>367</v>
      </c>
      <c r="G65" s="189"/>
      <c r="H65" s="118" t="s">
        <v>3</v>
      </c>
      <c r="I65" s="592" t="s">
        <v>11</v>
      </c>
      <c r="J65" s="86">
        <v>314</v>
      </c>
      <c r="K65" s="219">
        <f t="shared" si="3"/>
        <v>6644.24</v>
      </c>
    </row>
    <row r="66" spans="1:11" s="605" customFormat="1" ht="14.25" customHeight="1" x14ac:dyDescent="0.15">
      <c r="A66" s="167">
        <v>223</v>
      </c>
      <c r="B66" s="182" t="s">
        <v>249</v>
      </c>
      <c r="C66" s="168">
        <v>10.210000000000001</v>
      </c>
      <c r="D66" s="86">
        <v>1</v>
      </c>
      <c r="E66" s="169">
        <f t="shared" si="4"/>
        <v>10.210000000000001</v>
      </c>
      <c r="F66" s="232" t="s">
        <v>367</v>
      </c>
      <c r="G66" s="189"/>
      <c r="H66" s="118" t="s">
        <v>3</v>
      </c>
      <c r="I66" s="592" t="s">
        <v>11</v>
      </c>
      <c r="J66" s="214">
        <v>314</v>
      </c>
      <c r="K66" s="219">
        <f t="shared" si="3"/>
        <v>3205.94</v>
      </c>
    </row>
    <row r="67" spans="1:11" s="147" customFormat="1" x14ac:dyDescent="0.15">
      <c r="A67" s="167">
        <v>224</v>
      </c>
      <c r="B67" s="288" t="s">
        <v>112</v>
      </c>
      <c r="C67" s="305">
        <v>1.2</v>
      </c>
      <c r="D67" s="86">
        <v>1</v>
      </c>
      <c r="E67" s="169">
        <f t="shared" si="4"/>
        <v>1.2</v>
      </c>
      <c r="F67" s="232" t="s">
        <v>367</v>
      </c>
      <c r="G67" s="306"/>
      <c r="H67" s="602" t="s">
        <v>3</v>
      </c>
      <c r="I67" s="592" t="s">
        <v>7</v>
      </c>
      <c r="J67" s="86">
        <v>104</v>
      </c>
      <c r="K67" s="219">
        <f t="shared" si="3"/>
        <v>124.8</v>
      </c>
    </row>
    <row r="68" spans="1:11" s="147" customFormat="1" x14ac:dyDescent="0.15">
      <c r="A68" s="167">
        <v>225</v>
      </c>
      <c r="B68" s="182" t="s">
        <v>362</v>
      </c>
      <c r="C68" s="168">
        <v>2.5299999999999998</v>
      </c>
      <c r="D68" s="86">
        <v>1</v>
      </c>
      <c r="E68" s="169">
        <f t="shared" si="4"/>
        <v>2.5299999999999998</v>
      </c>
      <c r="F68" s="232" t="s">
        <v>367</v>
      </c>
      <c r="G68" s="189"/>
      <c r="H68" s="602" t="s">
        <v>3</v>
      </c>
      <c r="I68" s="592" t="s">
        <v>7</v>
      </c>
      <c r="J68" s="86">
        <v>104</v>
      </c>
      <c r="K68" s="219">
        <f t="shared" si="3"/>
        <v>263.12</v>
      </c>
    </row>
    <row r="69" spans="1:11" s="147" customFormat="1" x14ac:dyDescent="0.15">
      <c r="A69" s="167">
        <v>226</v>
      </c>
      <c r="B69" s="182" t="s">
        <v>119</v>
      </c>
      <c r="C69" s="168">
        <v>0.86</v>
      </c>
      <c r="D69" s="86">
        <v>1</v>
      </c>
      <c r="E69" s="169">
        <f t="shared" si="4"/>
        <v>0.86</v>
      </c>
      <c r="F69" s="232" t="s">
        <v>367</v>
      </c>
      <c r="G69" s="189"/>
      <c r="H69" s="118" t="s">
        <v>3</v>
      </c>
      <c r="I69" s="592" t="s">
        <v>7</v>
      </c>
      <c r="J69" s="86">
        <v>104</v>
      </c>
      <c r="K69" s="219">
        <f t="shared" si="3"/>
        <v>89.44</v>
      </c>
    </row>
    <row r="70" spans="1:11" s="147" customFormat="1" x14ac:dyDescent="0.15">
      <c r="A70" s="167">
        <v>227</v>
      </c>
      <c r="B70" s="182" t="s">
        <v>373</v>
      </c>
      <c r="C70" s="168">
        <v>7.53</v>
      </c>
      <c r="D70" s="86">
        <v>1</v>
      </c>
      <c r="E70" s="169">
        <f t="shared" si="4"/>
        <v>7.53</v>
      </c>
      <c r="F70" s="232" t="s">
        <v>367</v>
      </c>
      <c r="G70" s="189"/>
      <c r="H70" s="602" t="s">
        <v>3</v>
      </c>
      <c r="I70" s="592" t="s">
        <v>7</v>
      </c>
      <c r="J70" s="86">
        <v>104</v>
      </c>
      <c r="K70" s="219">
        <f t="shared" si="3"/>
        <v>783.12</v>
      </c>
    </row>
    <row r="71" spans="1:11" s="147" customFormat="1" x14ac:dyDescent="0.15">
      <c r="A71" s="167">
        <v>228</v>
      </c>
      <c r="B71" s="182" t="s">
        <v>374</v>
      </c>
      <c r="C71" s="168">
        <v>6.95</v>
      </c>
      <c r="D71" s="86">
        <v>1</v>
      </c>
      <c r="E71" s="169">
        <f t="shared" si="4"/>
        <v>6.95</v>
      </c>
      <c r="F71" s="232" t="s">
        <v>367</v>
      </c>
      <c r="G71" s="189"/>
      <c r="H71" s="602" t="s">
        <v>3</v>
      </c>
      <c r="I71" s="592" t="s">
        <v>7</v>
      </c>
      <c r="J71" s="86">
        <v>104</v>
      </c>
      <c r="K71" s="219">
        <f t="shared" si="3"/>
        <v>722.80000000000007</v>
      </c>
    </row>
    <row r="72" spans="1:11" s="147" customFormat="1" x14ac:dyDescent="0.15">
      <c r="A72" s="167">
        <v>229</v>
      </c>
      <c r="B72" s="182" t="s">
        <v>356</v>
      </c>
      <c r="C72" s="168">
        <v>5.66</v>
      </c>
      <c r="D72" s="86">
        <v>1</v>
      </c>
      <c r="E72" s="169">
        <f>SUM(C86*D86)</f>
        <v>8.58</v>
      </c>
      <c r="F72" s="232" t="s">
        <v>357</v>
      </c>
      <c r="G72" s="189"/>
      <c r="H72" s="118" t="s">
        <v>3</v>
      </c>
      <c r="I72" s="592" t="s">
        <v>11</v>
      </c>
      <c r="J72" s="86">
        <v>314</v>
      </c>
      <c r="K72" s="219">
        <f t="shared" si="3"/>
        <v>2694.12</v>
      </c>
    </row>
    <row r="73" spans="1:11" s="147" customFormat="1" x14ac:dyDescent="0.15">
      <c r="A73" s="167">
        <v>230</v>
      </c>
      <c r="B73" s="182" t="s">
        <v>375</v>
      </c>
      <c r="C73" s="168">
        <v>5.64</v>
      </c>
      <c r="D73" s="86">
        <v>1</v>
      </c>
      <c r="E73" s="169">
        <f t="shared" si="4"/>
        <v>5.64</v>
      </c>
      <c r="F73" s="232" t="s">
        <v>357</v>
      </c>
      <c r="G73" s="189"/>
      <c r="H73" s="602" t="s">
        <v>3</v>
      </c>
      <c r="I73" s="592" t="s">
        <v>7</v>
      </c>
      <c r="J73" s="86">
        <v>104</v>
      </c>
      <c r="K73" s="219">
        <f t="shared" si="3"/>
        <v>586.55999999999995</v>
      </c>
    </row>
    <row r="74" spans="1:11" s="147" customFormat="1" x14ac:dyDescent="0.15">
      <c r="A74" s="167">
        <v>231</v>
      </c>
      <c r="B74" s="182" t="s">
        <v>376</v>
      </c>
      <c r="C74" s="168">
        <v>5.93</v>
      </c>
      <c r="D74" s="86">
        <v>1</v>
      </c>
      <c r="E74" s="169">
        <f t="shared" si="4"/>
        <v>5.93</v>
      </c>
      <c r="F74" s="232" t="s">
        <v>377</v>
      </c>
      <c r="G74" s="189"/>
      <c r="H74" s="602" t="s">
        <v>3</v>
      </c>
      <c r="I74" s="592" t="s">
        <v>7</v>
      </c>
      <c r="J74" s="86">
        <v>104</v>
      </c>
      <c r="K74" s="219">
        <f t="shared" si="3"/>
        <v>616.72</v>
      </c>
    </row>
    <row r="75" spans="1:11" s="147" customFormat="1" x14ac:dyDescent="0.15">
      <c r="A75" s="167">
        <v>232</v>
      </c>
      <c r="B75" s="182" t="s">
        <v>378</v>
      </c>
      <c r="C75" s="168">
        <v>34.61</v>
      </c>
      <c r="D75" s="86">
        <v>1</v>
      </c>
      <c r="E75" s="169">
        <f t="shared" si="4"/>
        <v>34.61</v>
      </c>
      <c r="F75" s="232" t="s">
        <v>377</v>
      </c>
      <c r="G75" s="189"/>
      <c r="H75" s="602" t="s">
        <v>3</v>
      </c>
      <c r="I75" s="592" t="s">
        <v>11</v>
      </c>
      <c r="J75" s="86">
        <v>314</v>
      </c>
      <c r="K75" s="219">
        <f t="shared" ref="K75:K106" si="5">E75*J75</f>
        <v>10867.539999999999</v>
      </c>
    </row>
    <row r="76" spans="1:11" s="147" customFormat="1" x14ac:dyDescent="0.15">
      <c r="A76" s="461" t="s">
        <v>1092</v>
      </c>
      <c r="B76" s="182" t="s">
        <v>1093</v>
      </c>
      <c r="C76" s="168">
        <v>16.350000000000001</v>
      </c>
      <c r="D76" s="86">
        <v>1</v>
      </c>
      <c r="E76" s="169">
        <f t="shared" si="4"/>
        <v>16.350000000000001</v>
      </c>
      <c r="F76" s="232" t="s">
        <v>377</v>
      </c>
      <c r="G76" s="189"/>
      <c r="H76" s="118" t="s">
        <v>3</v>
      </c>
      <c r="I76" s="592" t="s">
        <v>11</v>
      </c>
      <c r="J76" s="86">
        <v>314</v>
      </c>
      <c r="K76" s="219">
        <f t="shared" si="5"/>
        <v>5133.9000000000005</v>
      </c>
    </row>
    <row r="77" spans="1:11" s="147" customFormat="1" x14ac:dyDescent="0.15">
      <c r="A77" s="167">
        <v>234</v>
      </c>
      <c r="B77" s="182" t="s">
        <v>379</v>
      </c>
      <c r="C77" s="168">
        <v>9.52</v>
      </c>
      <c r="D77" s="86">
        <v>1</v>
      </c>
      <c r="E77" s="169">
        <f t="shared" si="4"/>
        <v>9.52</v>
      </c>
      <c r="F77" s="232" t="s">
        <v>377</v>
      </c>
      <c r="G77" s="189"/>
      <c r="H77" s="118" t="s">
        <v>3</v>
      </c>
      <c r="I77" s="592" t="s">
        <v>11</v>
      </c>
      <c r="J77" s="86">
        <v>314</v>
      </c>
      <c r="K77" s="219">
        <f t="shared" si="5"/>
        <v>2989.2799999999997</v>
      </c>
    </row>
    <row r="78" spans="1:11" s="147" customFormat="1" x14ac:dyDescent="0.15">
      <c r="A78" s="902">
        <v>235</v>
      </c>
      <c r="B78" s="182" t="s">
        <v>380</v>
      </c>
      <c r="C78" s="168">
        <v>8.4499999999999993</v>
      </c>
      <c r="D78" s="86">
        <v>1</v>
      </c>
      <c r="E78" s="169">
        <f t="shared" si="4"/>
        <v>8.4499999999999993</v>
      </c>
      <c r="F78" s="232" t="s">
        <v>377</v>
      </c>
      <c r="G78" s="189"/>
      <c r="H78" s="118" t="s">
        <v>3</v>
      </c>
      <c r="I78" s="669" t="s">
        <v>11</v>
      </c>
      <c r="J78" s="86">
        <v>314</v>
      </c>
      <c r="K78" s="219">
        <f t="shared" si="5"/>
        <v>2653.2999999999997</v>
      </c>
    </row>
    <row r="79" spans="1:11" s="147" customFormat="1" x14ac:dyDescent="0.15">
      <c r="A79" s="902">
        <v>236</v>
      </c>
      <c r="B79" s="182" t="s">
        <v>381</v>
      </c>
      <c r="C79" s="168">
        <v>12.42</v>
      </c>
      <c r="D79" s="86">
        <v>1</v>
      </c>
      <c r="E79" s="169">
        <f t="shared" si="4"/>
        <v>12.42</v>
      </c>
      <c r="F79" s="232" t="s">
        <v>377</v>
      </c>
      <c r="G79" s="189"/>
      <c r="H79" s="118" t="s">
        <v>3</v>
      </c>
      <c r="I79" s="669" t="s">
        <v>11</v>
      </c>
      <c r="J79" s="86">
        <v>314</v>
      </c>
      <c r="K79" s="219">
        <f t="shared" si="5"/>
        <v>3899.88</v>
      </c>
    </row>
    <row r="80" spans="1:11" s="147" customFormat="1" x14ac:dyDescent="0.15">
      <c r="A80" s="902">
        <v>237</v>
      </c>
      <c r="B80" s="182" t="s">
        <v>382</v>
      </c>
      <c r="C80" s="168">
        <v>16.16</v>
      </c>
      <c r="D80" s="86">
        <v>1</v>
      </c>
      <c r="E80" s="169">
        <f t="shared" si="4"/>
        <v>16.16</v>
      </c>
      <c r="F80" s="232" t="s">
        <v>377</v>
      </c>
      <c r="G80" s="189"/>
      <c r="H80" s="118" t="s">
        <v>3</v>
      </c>
      <c r="I80" s="669" t="s">
        <v>11</v>
      </c>
      <c r="J80" s="86">
        <v>314</v>
      </c>
      <c r="K80" s="219">
        <f t="shared" si="5"/>
        <v>5074.24</v>
      </c>
    </row>
    <row r="81" spans="1:11" s="147" customFormat="1" x14ac:dyDescent="0.15">
      <c r="A81" s="902">
        <v>238</v>
      </c>
      <c r="B81" s="182" t="s">
        <v>404</v>
      </c>
      <c r="C81" s="168">
        <v>8.52</v>
      </c>
      <c r="D81" s="86">
        <v>1</v>
      </c>
      <c r="E81" s="169">
        <f t="shared" si="4"/>
        <v>8.52</v>
      </c>
      <c r="F81" s="232" t="s">
        <v>377</v>
      </c>
      <c r="G81" s="189"/>
      <c r="H81" s="925" t="s">
        <v>3</v>
      </c>
      <c r="I81" s="669" t="s">
        <v>11</v>
      </c>
      <c r="J81" s="86">
        <v>314</v>
      </c>
      <c r="K81" s="219">
        <f t="shared" si="5"/>
        <v>2675.2799999999997</v>
      </c>
    </row>
    <row r="82" spans="1:11" s="147" customFormat="1" x14ac:dyDescent="0.15">
      <c r="A82" s="902">
        <v>239</v>
      </c>
      <c r="B82" s="182" t="s">
        <v>1133</v>
      </c>
      <c r="C82" s="168">
        <v>8.8699999999999992</v>
      </c>
      <c r="D82" s="86">
        <v>1</v>
      </c>
      <c r="E82" s="169">
        <f t="shared" si="4"/>
        <v>8.8699999999999992</v>
      </c>
      <c r="F82" s="232" t="s">
        <v>377</v>
      </c>
      <c r="G82" s="189"/>
      <c r="H82" s="925" t="s">
        <v>3</v>
      </c>
      <c r="I82" s="669" t="s">
        <v>7</v>
      </c>
      <c r="J82" s="86">
        <v>104</v>
      </c>
      <c r="K82" s="219">
        <f t="shared" si="5"/>
        <v>922.4799999999999</v>
      </c>
    </row>
    <row r="83" spans="1:11" s="147" customFormat="1" x14ac:dyDescent="0.15">
      <c r="A83" s="902">
        <v>240</v>
      </c>
      <c r="B83" s="182" t="s">
        <v>384</v>
      </c>
      <c r="C83" s="168">
        <v>19.29</v>
      </c>
      <c r="D83" s="86">
        <v>1</v>
      </c>
      <c r="E83" s="169">
        <f t="shared" si="4"/>
        <v>19.29</v>
      </c>
      <c r="F83" s="232" t="s">
        <v>377</v>
      </c>
      <c r="G83" s="189"/>
      <c r="H83" s="925" t="s">
        <v>12</v>
      </c>
      <c r="I83" s="669" t="s">
        <v>491</v>
      </c>
      <c r="J83" s="86">
        <v>993</v>
      </c>
      <c r="K83" s="219">
        <f t="shared" si="5"/>
        <v>19154.969999999998</v>
      </c>
    </row>
    <row r="84" spans="1:11" s="147" customFormat="1" hidden="1" x14ac:dyDescent="0.15">
      <c r="A84" s="902">
        <v>241</v>
      </c>
      <c r="B84" s="182" t="s">
        <v>385</v>
      </c>
      <c r="C84" s="168">
        <v>1.25</v>
      </c>
      <c r="D84" s="86"/>
      <c r="E84" s="169"/>
      <c r="F84" s="232" t="s">
        <v>377</v>
      </c>
      <c r="G84" s="189"/>
      <c r="H84" s="925"/>
      <c r="I84" s="669"/>
      <c r="J84" s="86"/>
      <c r="K84" s="219">
        <f t="shared" si="5"/>
        <v>0</v>
      </c>
    </row>
    <row r="85" spans="1:11" s="147" customFormat="1" x14ac:dyDescent="0.15">
      <c r="A85" s="902">
        <v>242</v>
      </c>
      <c r="B85" s="182" t="s">
        <v>386</v>
      </c>
      <c r="C85" s="168">
        <v>18.36</v>
      </c>
      <c r="D85" s="86">
        <v>1</v>
      </c>
      <c r="E85" s="169">
        <f t="shared" si="4"/>
        <v>18.36</v>
      </c>
      <c r="F85" s="232" t="s">
        <v>377</v>
      </c>
      <c r="G85" s="189"/>
      <c r="H85" s="925" t="s">
        <v>12</v>
      </c>
      <c r="I85" s="669" t="s">
        <v>491</v>
      </c>
      <c r="J85" s="86">
        <v>993</v>
      </c>
      <c r="K85" s="219">
        <f t="shared" si="5"/>
        <v>18231.48</v>
      </c>
    </row>
    <row r="86" spans="1:11" s="147" customFormat="1" x14ac:dyDescent="0.15">
      <c r="A86" s="902">
        <v>243</v>
      </c>
      <c r="B86" s="182" t="s">
        <v>387</v>
      </c>
      <c r="C86" s="168">
        <v>8.58</v>
      </c>
      <c r="D86" s="86">
        <v>1</v>
      </c>
      <c r="E86" s="169">
        <f t="shared" si="4"/>
        <v>8.58</v>
      </c>
      <c r="F86" s="232" t="s">
        <v>377</v>
      </c>
      <c r="G86" s="189"/>
      <c r="H86" s="925" t="s">
        <v>12</v>
      </c>
      <c r="I86" s="669" t="s">
        <v>492</v>
      </c>
      <c r="J86" s="86">
        <v>993</v>
      </c>
      <c r="K86" s="219">
        <f t="shared" si="5"/>
        <v>8519.94</v>
      </c>
    </row>
    <row r="87" spans="1:11" s="147" customFormat="1" x14ac:dyDescent="0.15">
      <c r="A87" s="902">
        <v>244</v>
      </c>
      <c r="B87" s="182" t="s">
        <v>93</v>
      </c>
      <c r="C87" s="168">
        <v>37.880000000000003</v>
      </c>
      <c r="D87" s="86">
        <v>1</v>
      </c>
      <c r="E87" s="169">
        <f t="shared" si="4"/>
        <v>37.880000000000003</v>
      </c>
      <c r="F87" s="232" t="s">
        <v>377</v>
      </c>
      <c r="G87" s="189"/>
      <c r="H87" s="925" t="s">
        <v>3</v>
      </c>
      <c r="I87" s="669" t="s">
        <v>7</v>
      </c>
      <c r="J87" s="86">
        <v>104</v>
      </c>
      <c r="K87" s="219">
        <f t="shared" si="5"/>
        <v>3939.5200000000004</v>
      </c>
    </row>
    <row r="88" spans="1:11" s="147" customFormat="1" x14ac:dyDescent="0.15">
      <c r="A88" s="902">
        <v>245</v>
      </c>
      <c r="B88" s="182" t="s">
        <v>408</v>
      </c>
      <c r="C88" s="168">
        <v>38.71</v>
      </c>
      <c r="D88" s="86">
        <v>1</v>
      </c>
      <c r="E88" s="169">
        <f t="shared" si="4"/>
        <v>38.71</v>
      </c>
      <c r="F88" s="232" t="s">
        <v>377</v>
      </c>
      <c r="G88" s="189"/>
      <c r="H88" s="925" t="s">
        <v>3</v>
      </c>
      <c r="I88" s="669" t="s">
        <v>11</v>
      </c>
      <c r="J88" s="86">
        <v>314</v>
      </c>
      <c r="K88" s="219">
        <f t="shared" si="5"/>
        <v>12154.94</v>
      </c>
    </row>
    <row r="89" spans="1:11" s="147" customFormat="1" x14ac:dyDescent="0.15">
      <c r="A89" s="902" t="s">
        <v>388</v>
      </c>
      <c r="B89" s="182" t="s">
        <v>109</v>
      </c>
      <c r="C89" s="168">
        <v>2.02</v>
      </c>
      <c r="D89" s="86">
        <v>1</v>
      </c>
      <c r="E89" s="169">
        <f t="shared" si="4"/>
        <v>2.02</v>
      </c>
      <c r="F89" s="232" t="s">
        <v>377</v>
      </c>
      <c r="G89" s="189"/>
      <c r="H89" s="925" t="s">
        <v>3</v>
      </c>
      <c r="I89" s="669" t="s">
        <v>11</v>
      </c>
      <c r="J89" s="86">
        <v>314</v>
      </c>
      <c r="K89" s="219">
        <f t="shared" si="5"/>
        <v>634.28</v>
      </c>
    </row>
    <row r="90" spans="1:11" s="147" customFormat="1" x14ac:dyDescent="0.15">
      <c r="A90" s="902" t="s">
        <v>1134</v>
      </c>
      <c r="B90" s="182" t="s">
        <v>1135</v>
      </c>
      <c r="C90" s="168">
        <v>3.12</v>
      </c>
      <c r="D90" s="86">
        <v>1</v>
      </c>
      <c r="E90" s="169">
        <f t="shared" si="4"/>
        <v>3.12</v>
      </c>
      <c r="F90" s="232"/>
      <c r="G90" s="189" t="s">
        <v>49</v>
      </c>
      <c r="H90" s="925" t="s">
        <v>3</v>
      </c>
      <c r="I90" s="669" t="s">
        <v>11</v>
      </c>
      <c r="J90" s="86">
        <v>314</v>
      </c>
      <c r="K90" s="219">
        <f t="shared" si="5"/>
        <v>979.68000000000006</v>
      </c>
    </row>
    <row r="91" spans="1:11" s="147" customFormat="1" x14ac:dyDescent="0.15">
      <c r="A91" s="902">
        <v>246</v>
      </c>
      <c r="B91" s="182" t="s">
        <v>389</v>
      </c>
      <c r="C91" s="168">
        <v>56.38</v>
      </c>
      <c r="D91" s="86">
        <v>1</v>
      </c>
      <c r="E91" s="169">
        <f t="shared" si="4"/>
        <v>56.38</v>
      </c>
      <c r="F91" s="232"/>
      <c r="G91" s="189" t="s">
        <v>390</v>
      </c>
      <c r="H91" s="925" t="s">
        <v>3</v>
      </c>
      <c r="I91" s="669" t="s">
        <v>7</v>
      </c>
      <c r="J91" s="86">
        <v>104</v>
      </c>
      <c r="K91" s="219">
        <f t="shared" si="5"/>
        <v>5863.52</v>
      </c>
    </row>
    <row r="92" spans="1:11" s="147" customFormat="1" x14ac:dyDescent="0.15">
      <c r="A92" s="902">
        <v>247</v>
      </c>
      <c r="B92" s="182" t="s">
        <v>391</v>
      </c>
      <c r="C92" s="168">
        <v>5.79</v>
      </c>
      <c r="D92" s="86">
        <v>1</v>
      </c>
      <c r="E92" s="169">
        <f t="shared" si="4"/>
        <v>5.79</v>
      </c>
      <c r="F92" s="232" t="s">
        <v>377</v>
      </c>
      <c r="G92" s="189"/>
      <c r="H92" s="925" t="s">
        <v>3</v>
      </c>
      <c r="I92" s="669" t="s">
        <v>7</v>
      </c>
      <c r="J92" s="86">
        <v>104</v>
      </c>
      <c r="K92" s="219">
        <f t="shared" si="5"/>
        <v>602.16</v>
      </c>
    </row>
    <row r="93" spans="1:11" s="147" customFormat="1" x14ac:dyDescent="0.15">
      <c r="A93" s="902">
        <v>248</v>
      </c>
      <c r="B93" s="182" t="s">
        <v>392</v>
      </c>
      <c r="C93" s="168">
        <v>7.51</v>
      </c>
      <c r="D93" s="86">
        <v>1</v>
      </c>
      <c r="E93" s="169">
        <f t="shared" si="4"/>
        <v>7.51</v>
      </c>
      <c r="F93" s="232" t="s">
        <v>377</v>
      </c>
      <c r="G93" s="189"/>
      <c r="H93" s="925" t="s">
        <v>3</v>
      </c>
      <c r="I93" s="669" t="s">
        <v>7</v>
      </c>
      <c r="J93" s="86">
        <v>104</v>
      </c>
      <c r="K93" s="219">
        <f t="shared" si="5"/>
        <v>781.04</v>
      </c>
    </row>
    <row r="94" spans="1:11" s="147" customFormat="1" x14ac:dyDescent="0.15">
      <c r="A94" s="902">
        <v>249</v>
      </c>
      <c r="B94" s="182" t="s">
        <v>393</v>
      </c>
      <c r="C94" s="168">
        <v>7.5</v>
      </c>
      <c r="D94" s="86">
        <v>5</v>
      </c>
      <c r="E94" s="169">
        <f t="shared" si="4"/>
        <v>37.5</v>
      </c>
      <c r="F94" s="232" t="s">
        <v>377</v>
      </c>
      <c r="G94" s="189"/>
      <c r="H94" s="925" t="s">
        <v>3</v>
      </c>
      <c r="I94" s="669" t="s">
        <v>7</v>
      </c>
      <c r="J94" s="86">
        <v>104</v>
      </c>
      <c r="K94" s="219">
        <f t="shared" si="5"/>
        <v>3900</v>
      </c>
    </row>
    <row r="95" spans="1:11" s="147" customFormat="1" x14ac:dyDescent="0.15">
      <c r="A95" s="902" t="s">
        <v>394</v>
      </c>
      <c r="B95" s="182" t="s">
        <v>395</v>
      </c>
      <c r="C95" s="168">
        <v>6.6</v>
      </c>
      <c r="D95" s="86">
        <v>1</v>
      </c>
      <c r="E95" s="169">
        <f t="shared" si="4"/>
        <v>6.6</v>
      </c>
      <c r="F95" s="232" t="s">
        <v>377</v>
      </c>
      <c r="G95" s="189"/>
      <c r="H95" s="925" t="s">
        <v>3</v>
      </c>
      <c r="I95" s="669" t="s">
        <v>7</v>
      </c>
      <c r="J95" s="86">
        <v>104</v>
      </c>
      <c r="K95" s="219">
        <f t="shared" si="5"/>
        <v>686.4</v>
      </c>
    </row>
    <row r="96" spans="1:11" s="147" customFormat="1" x14ac:dyDescent="0.15">
      <c r="A96" s="902">
        <v>250</v>
      </c>
      <c r="B96" s="182" t="s">
        <v>396</v>
      </c>
      <c r="C96" s="168">
        <v>44.08</v>
      </c>
      <c r="D96" s="86">
        <v>1</v>
      </c>
      <c r="E96" s="169">
        <f t="shared" si="4"/>
        <v>44.08</v>
      </c>
      <c r="F96" s="232" t="s">
        <v>377</v>
      </c>
      <c r="G96" s="189"/>
      <c r="H96" s="925" t="s">
        <v>3</v>
      </c>
      <c r="I96" s="669" t="s">
        <v>173</v>
      </c>
      <c r="J96" s="86">
        <v>314</v>
      </c>
      <c r="K96" s="219">
        <f t="shared" si="5"/>
        <v>13841.119999999999</v>
      </c>
    </row>
    <row r="97" spans="1:11" s="147" customFormat="1" x14ac:dyDescent="0.15">
      <c r="A97" s="902">
        <v>251</v>
      </c>
      <c r="B97" s="182" t="s">
        <v>397</v>
      </c>
      <c r="C97" s="168">
        <v>42.74</v>
      </c>
      <c r="D97" s="86">
        <v>1</v>
      </c>
      <c r="E97" s="169">
        <f t="shared" si="4"/>
        <v>42.74</v>
      </c>
      <c r="F97" s="232" t="s">
        <v>377</v>
      </c>
      <c r="G97" s="189"/>
      <c r="H97" s="118" t="s">
        <v>3</v>
      </c>
      <c r="I97" s="669" t="s">
        <v>11</v>
      </c>
      <c r="J97" s="86">
        <v>314</v>
      </c>
      <c r="K97" s="219">
        <f t="shared" si="5"/>
        <v>13420.36</v>
      </c>
    </row>
    <row r="98" spans="1:11" s="147" customFormat="1" hidden="1" x14ac:dyDescent="0.15">
      <c r="A98" s="167">
        <v>252</v>
      </c>
      <c r="B98" s="182" t="s">
        <v>398</v>
      </c>
      <c r="C98" s="168">
        <v>29.33</v>
      </c>
      <c r="D98" s="86"/>
      <c r="E98" s="169"/>
      <c r="F98" s="232"/>
      <c r="G98" s="189"/>
      <c r="H98" s="118"/>
      <c r="I98" s="86"/>
      <c r="J98" s="86"/>
      <c r="K98" s="219">
        <f t="shared" si="5"/>
        <v>0</v>
      </c>
    </row>
    <row r="99" spans="1:11" s="147" customFormat="1" hidden="1" x14ac:dyDescent="0.15">
      <c r="A99" s="167"/>
      <c r="B99" s="182" t="s">
        <v>399</v>
      </c>
      <c r="C99" s="168">
        <f>SUM(0.8*1.6)</f>
        <v>1.2800000000000002</v>
      </c>
      <c r="D99" s="86"/>
      <c r="E99" s="169"/>
      <c r="F99" s="232"/>
      <c r="G99" s="189"/>
      <c r="H99" s="118"/>
      <c r="I99" s="86"/>
      <c r="J99" s="86"/>
      <c r="K99" s="219">
        <f t="shared" si="5"/>
        <v>0</v>
      </c>
    </row>
    <row r="100" spans="1:11" s="147" customFormat="1" hidden="1" x14ac:dyDescent="0.15">
      <c r="A100" s="167"/>
      <c r="B100" s="182" t="s">
        <v>400</v>
      </c>
      <c r="C100" s="168">
        <f>SUM(2.3*1.2)</f>
        <v>2.76</v>
      </c>
      <c r="D100" s="86"/>
      <c r="E100" s="169"/>
      <c r="F100" s="232"/>
      <c r="G100" s="189"/>
      <c r="H100" s="118"/>
      <c r="I100" s="86"/>
      <c r="J100" s="86"/>
      <c r="K100" s="219">
        <f t="shared" si="5"/>
        <v>0</v>
      </c>
    </row>
    <row r="101" spans="1:11" s="147" customFormat="1" hidden="1" x14ac:dyDescent="0.15">
      <c r="A101" s="167"/>
      <c r="B101" s="182" t="s">
        <v>401</v>
      </c>
      <c r="C101" s="168">
        <f>SUM(4.7*1.2)</f>
        <v>5.64</v>
      </c>
      <c r="D101" s="86"/>
      <c r="E101" s="169"/>
      <c r="F101" s="232"/>
      <c r="G101" s="189"/>
      <c r="H101" s="118"/>
      <c r="I101" s="86"/>
      <c r="J101" s="86"/>
      <c r="K101" s="219">
        <f t="shared" si="5"/>
        <v>0</v>
      </c>
    </row>
    <row r="102" spans="1:11" s="147" customFormat="1" x14ac:dyDescent="0.15">
      <c r="A102" s="167">
        <v>254</v>
      </c>
      <c r="B102" s="182" t="s">
        <v>402</v>
      </c>
      <c r="C102" s="168">
        <v>8.15</v>
      </c>
      <c r="D102" s="86">
        <v>1</v>
      </c>
      <c r="E102" s="169">
        <f>SUM(C102*D102)</f>
        <v>8.15</v>
      </c>
      <c r="F102" s="232" t="s">
        <v>352</v>
      </c>
      <c r="G102" s="189"/>
      <c r="H102" s="118" t="s">
        <v>3</v>
      </c>
      <c r="I102" s="592" t="s">
        <v>11</v>
      </c>
      <c r="J102" s="86">
        <v>314</v>
      </c>
      <c r="K102" s="219">
        <f t="shared" si="5"/>
        <v>2559.1</v>
      </c>
    </row>
    <row r="103" spans="1:11" s="147" customFormat="1" x14ac:dyDescent="0.15">
      <c r="A103" s="167">
        <v>255</v>
      </c>
      <c r="B103" s="182" t="s">
        <v>402</v>
      </c>
      <c r="C103" s="168">
        <v>5.82</v>
      </c>
      <c r="D103" s="86">
        <v>1</v>
      </c>
      <c r="E103" s="169">
        <f t="shared" ref="E103:E135" si="6">SUM(C103*D103)</f>
        <v>5.82</v>
      </c>
      <c r="F103" s="232" t="s">
        <v>352</v>
      </c>
      <c r="G103" s="189"/>
      <c r="H103" s="118" t="s">
        <v>3</v>
      </c>
      <c r="I103" s="592" t="s">
        <v>11</v>
      </c>
      <c r="J103" s="86">
        <v>314</v>
      </c>
      <c r="K103" s="219">
        <f t="shared" si="5"/>
        <v>1827.48</v>
      </c>
    </row>
    <row r="104" spans="1:11" s="147" customFormat="1" x14ac:dyDescent="0.15">
      <c r="A104" s="167">
        <v>256</v>
      </c>
      <c r="B104" s="182" t="s">
        <v>403</v>
      </c>
      <c r="C104" s="168">
        <v>79.510000000000005</v>
      </c>
      <c r="D104" s="86">
        <v>1</v>
      </c>
      <c r="E104" s="169">
        <f t="shared" si="6"/>
        <v>79.510000000000005</v>
      </c>
      <c r="F104" s="232" t="s">
        <v>352</v>
      </c>
      <c r="G104" s="189"/>
      <c r="H104" s="118" t="s">
        <v>3</v>
      </c>
      <c r="I104" s="592" t="s">
        <v>11</v>
      </c>
      <c r="J104" s="86">
        <v>314</v>
      </c>
      <c r="K104" s="219">
        <f t="shared" si="5"/>
        <v>24966.140000000003</v>
      </c>
    </row>
    <row r="105" spans="1:11" s="147" customFormat="1" x14ac:dyDescent="0.15">
      <c r="A105" s="167">
        <v>257</v>
      </c>
      <c r="B105" s="182" t="s">
        <v>404</v>
      </c>
      <c r="C105" s="168">
        <v>8.77</v>
      </c>
      <c r="D105" s="86">
        <v>1</v>
      </c>
      <c r="E105" s="169">
        <f t="shared" si="6"/>
        <v>8.77</v>
      </c>
      <c r="F105" s="232" t="s">
        <v>352</v>
      </c>
      <c r="G105" s="189"/>
      <c r="H105" s="602" t="s">
        <v>3</v>
      </c>
      <c r="I105" s="592" t="s">
        <v>8</v>
      </c>
      <c r="J105" s="86">
        <v>156</v>
      </c>
      <c r="K105" s="219">
        <f t="shared" si="5"/>
        <v>1368.12</v>
      </c>
    </row>
    <row r="106" spans="1:11" s="147" customFormat="1" x14ac:dyDescent="0.15">
      <c r="A106" s="167">
        <v>258</v>
      </c>
      <c r="B106" s="182" t="s">
        <v>404</v>
      </c>
      <c r="C106" s="168">
        <v>17.93</v>
      </c>
      <c r="D106" s="86">
        <v>1</v>
      </c>
      <c r="E106" s="169">
        <f t="shared" si="6"/>
        <v>17.93</v>
      </c>
      <c r="F106" s="232" t="s">
        <v>352</v>
      </c>
      <c r="G106" s="189"/>
      <c r="H106" s="602" t="s">
        <v>3</v>
      </c>
      <c r="I106" s="592" t="s">
        <v>8</v>
      </c>
      <c r="J106" s="86">
        <v>156</v>
      </c>
      <c r="K106" s="219">
        <f t="shared" si="5"/>
        <v>2797.08</v>
      </c>
    </row>
    <row r="107" spans="1:11" s="147" customFormat="1" x14ac:dyDescent="0.15">
      <c r="A107" s="167">
        <v>259</v>
      </c>
      <c r="B107" s="182" t="s">
        <v>405</v>
      </c>
      <c r="C107" s="168">
        <v>9.4600000000000009</v>
      </c>
      <c r="D107" s="86">
        <v>1</v>
      </c>
      <c r="E107" s="169">
        <f t="shared" si="6"/>
        <v>9.4600000000000009</v>
      </c>
      <c r="F107" s="232" t="s">
        <v>352</v>
      </c>
      <c r="G107" s="189"/>
      <c r="H107" s="602" t="s">
        <v>3</v>
      </c>
      <c r="I107" s="592" t="s">
        <v>8</v>
      </c>
      <c r="J107" s="86">
        <v>156</v>
      </c>
      <c r="K107" s="219">
        <f t="shared" ref="K107:K135" si="7">E107*J107</f>
        <v>1475.7600000000002</v>
      </c>
    </row>
    <row r="108" spans="1:11" s="147" customFormat="1" x14ac:dyDescent="0.15">
      <c r="A108" s="167">
        <v>260</v>
      </c>
      <c r="B108" s="182" t="s">
        <v>355</v>
      </c>
      <c r="C108" s="168">
        <v>4.93</v>
      </c>
      <c r="D108" s="86">
        <v>1</v>
      </c>
      <c r="E108" s="169">
        <f t="shared" si="6"/>
        <v>4.93</v>
      </c>
      <c r="F108" s="232" t="s">
        <v>352</v>
      </c>
      <c r="G108" s="189"/>
      <c r="H108" s="118" t="s">
        <v>3</v>
      </c>
      <c r="I108" s="592" t="s">
        <v>11</v>
      </c>
      <c r="J108" s="86">
        <v>314</v>
      </c>
      <c r="K108" s="219">
        <f t="shared" si="7"/>
        <v>1548.02</v>
      </c>
    </row>
    <row r="109" spans="1:11" s="147" customFormat="1" x14ac:dyDescent="0.15">
      <c r="A109" s="167">
        <v>261</v>
      </c>
      <c r="B109" s="182" t="s">
        <v>375</v>
      </c>
      <c r="C109" s="168">
        <v>6.55</v>
      </c>
      <c r="D109" s="86">
        <v>1</v>
      </c>
      <c r="E109" s="169">
        <f t="shared" si="6"/>
        <v>6.55</v>
      </c>
      <c r="F109" s="232" t="s">
        <v>352</v>
      </c>
      <c r="G109" s="189"/>
      <c r="H109" s="602" t="s">
        <v>3</v>
      </c>
      <c r="I109" s="592" t="s">
        <v>7</v>
      </c>
      <c r="J109" s="86">
        <v>104</v>
      </c>
      <c r="K109" s="219">
        <f t="shared" si="7"/>
        <v>681.19999999999993</v>
      </c>
    </row>
    <row r="110" spans="1:11" s="147" customFormat="1" x14ac:dyDescent="0.15">
      <c r="A110" s="167">
        <v>262</v>
      </c>
      <c r="B110" s="182" t="s">
        <v>406</v>
      </c>
      <c r="C110" s="168">
        <v>24.77</v>
      </c>
      <c r="D110" s="86">
        <v>1</v>
      </c>
      <c r="E110" s="169">
        <f t="shared" si="6"/>
        <v>24.77</v>
      </c>
      <c r="F110" s="232" t="s">
        <v>352</v>
      </c>
      <c r="G110" s="189"/>
      <c r="H110" s="602" t="s">
        <v>3</v>
      </c>
      <c r="I110" s="592" t="s">
        <v>11</v>
      </c>
      <c r="J110" s="86">
        <v>314</v>
      </c>
      <c r="K110" s="219">
        <f t="shared" si="7"/>
        <v>7777.78</v>
      </c>
    </row>
    <row r="111" spans="1:11" s="147" customFormat="1" x14ac:dyDescent="0.15">
      <c r="A111" s="167">
        <v>263</v>
      </c>
      <c r="B111" s="182" t="s">
        <v>407</v>
      </c>
      <c r="C111" s="168">
        <v>23.06</v>
      </c>
      <c r="D111" s="86">
        <v>1</v>
      </c>
      <c r="E111" s="169">
        <f t="shared" si="6"/>
        <v>23.06</v>
      </c>
      <c r="F111" s="232" t="s">
        <v>352</v>
      </c>
      <c r="G111" s="189"/>
      <c r="H111" s="602" t="s">
        <v>3</v>
      </c>
      <c r="I111" s="592" t="s">
        <v>11</v>
      </c>
      <c r="J111" s="86">
        <v>314</v>
      </c>
      <c r="K111" s="219">
        <f t="shared" si="7"/>
        <v>7240.8399999999992</v>
      </c>
    </row>
    <row r="112" spans="1:11" s="147" customFormat="1" x14ac:dyDescent="0.15">
      <c r="A112" s="167">
        <v>264</v>
      </c>
      <c r="B112" s="182" t="s">
        <v>383</v>
      </c>
      <c r="C112" s="168">
        <v>4.43</v>
      </c>
      <c r="D112" s="86">
        <v>1</v>
      </c>
      <c r="E112" s="169">
        <f t="shared" si="6"/>
        <v>4.43</v>
      </c>
      <c r="F112" s="232" t="s">
        <v>352</v>
      </c>
      <c r="G112" s="189"/>
      <c r="H112" s="602" t="s">
        <v>3</v>
      </c>
      <c r="I112" s="592" t="s">
        <v>7</v>
      </c>
      <c r="J112" s="86">
        <v>104</v>
      </c>
      <c r="K112" s="219">
        <f t="shared" si="7"/>
        <v>460.71999999999997</v>
      </c>
    </row>
    <row r="113" spans="1:11" s="147" customFormat="1" x14ac:dyDescent="0.15">
      <c r="A113" s="167">
        <v>265</v>
      </c>
      <c r="B113" s="182" t="s">
        <v>408</v>
      </c>
      <c r="C113" s="168">
        <v>6.12</v>
      </c>
      <c r="D113" s="86">
        <v>1</v>
      </c>
      <c r="E113" s="169">
        <f t="shared" si="6"/>
        <v>6.12</v>
      </c>
      <c r="F113" s="232" t="s">
        <v>367</v>
      </c>
      <c r="G113" s="189"/>
      <c r="H113" s="602" t="s">
        <v>3</v>
      </c>
      <c r="I113" s="592" t="s">
        <v>7</v>
      </c>
      <c r="J113" s="86">
        <v>104</v>
      </c>
      <c r="K113" s="219">
        <f t="shared" si="7"/>
        <v>636.48</v>
      </c>
    </row>
    <row r="114" spans="1:11" s="147" customFormat="1" x14ac:dyDescent="0.15">
      <c r="A114" s="902">
        <v>266</v>
      </c>
      <c r="B114" s="182" t="s">
        <v>409</v>
      </c>
      <c r="C114" s="168">
        <v>76.290000000000006</v>
      </c>
      <c r="D114" s="86">
        <v>1</v>
      </c>
      <c r="E114" s="169">
        <f t="shared" si="6"/>
        <v>76.290000000000006</v>
      </c>
      <c r="F114" s="232" t="s">
        <v>367</v>
      </c>
      <c r="G114" s="189"/>
      <c r="H114" s="925" t="s">
        <v>3</v>
      </c>
      <c r="I114" s="669" t="s">
        <v>7</v>
      </c>
      <c r="J114" s="86">
        <v>104</v>
      </c>
      <c r="K114" s="219">
        <f t="shared" si="7"/>
        <v>7934.1600000000008</v>
      </c>
    </row>
    <row r="115" spans="1:11" s="147" customFormat="1" x14ac:dyDescent="0.15">
      <c r="A115" s="902">
        <v>267</v>
      </c>
      <c r="B115" s="182" t="s">
        <v>410</v>
      </c>
      <c r="C115" s="168">
        <v>9.15</v>
      </c>
      <c r="D115" s="86">
        <v>1</v>
      </c>
      <c r="E115" s="169">
        <f t="shared" si="6"/>
        <v>9.15</v>
      </c>
      <c r="F115" s="232" t="s">
        <v>367</v>
      </c>
      <c r="G115" s="189"/>
      <c r="H115" s="925" t="s">
        <v>3</v>
      </c>
      <c r="I115" s="669" t="s">
        <v>7</v>
      </c>
      <c r="J115" s="86">
        <v>104</v>
      </c>
      <c r="K115" s="219">
        <f t="shared" si="7"/>
        <v>951.6</v>
      </c>
    </row>
    <row r="116" spans="1:11" s="147" customFormat="1" x14ac:dyDescent="0.15">
      <c r="A116" s="902">
        <v>268</v>
      </c>
      <c r="B116" s="182" t="s">
        <v>852</v>
      </c>
      <c r="C116" s="168">
        <v>12</v>
      </c>
      <c r="D116" s="86">
        <v>1</v>
      </c>
      <c r="E116" s="169">
        <f t="shared" si="6"/>
        <v>12</v>
      </c>
      <c r="F116" s="232" t="s">
        <v>412</v>
      </c>
      <c r="G116" s="189"/>
      <c r="H116" s="925" t="s">
        <v>3</v>
      </c>
      <c r="I116" s="669" t="s">
        <v>7</v>
      </c>
      <c r="J116" s="86">
        <v>104</v>
      </c>
      <c r="K116" s="219">
        <f t="shared" si="7"/>
        <v>1248</v>
      </c>
    </row>
    <row r="117" spans="1:11" s="147" customFormat="1" x14ac:dyDescent="0.15">
      <c r="A117" s="902">
        <v>269</v>
      </c>
      <c r="B117" s="182" t="s">
        <v>413</v>
      </c>
      <c r="C117" s="168">
        <v>31.12</v>
      </c>
      <c r="D117" s="86">
        <v>1</v>
      </c>
      <c r="E117" s="169">
        <f t="shared" si="6"/>
        <v>31.12</v>
      </c>
      <c r="F117" s="232" t="s">
        <v>412</v>
      </c>
      <c r="G117" s="189"/>
      <c r="H117" s="925" t="s">
        <v>3</v>
      </c>
      <c r="I117" s="669" t="s">
        <v>7</v>
      </c>
      <c r="J117" s="86">
        <v>104</v>
      </c>
      <c r="K117" s="219">
        <f t="shared" si="7"/>
        <v>3236.48</v>
      </c>
    </row>
    <row r="118" spans="1:11" s="147" customFormat="1" x14ac:dyDescent="0.15">
      <c r="A118" s="902">
        <v>270</v>
      </c>
      <c r="B118" s="182" t="s">
        <v>414</v>
      </c>
      <c r="C118" s="168">
        <v>29.64</v>
      </c>
      <c r="D118" s="86">
        <v>1</v>
      </c>
      <c r="E118" s="169">
        <f t="shared" si="6"/>
        <v>29.64</v>
      </c>
      <c r="F118" s="232" t="s">
        <v>412</v>
      </c>
      <c r="G118" s="189"/>
      <c r="H118" s="925" t="s">
        <v>3</v>
      </c>
      <c r="I118" s="669" t="s">
        <v>11</v>
      </c>
      <c r="J118" s="86">
        <v>314</v>
      </c>
      <c r="K118" s="219">
        <f t="shared" si="7"/>
        <v>9306.9600000000009</v>
      </c>
    </row>
    <row r="119" spans="1:11" s="147" customFormat="1" x14ac:dyDescent="0.15">
      <c r="A119" s="902">
        <v>271</v>
      </c>
      <c r="B119" s="182" t="s">
        <v>358</v>
      </c>
      <c r="C119" s="168">
        <v>8.91</v>
      </c>
      <c r="D119" s="86">
        <v>1</v>
      </c>
      <c r="E119" s="169">
        <f>SUM(C119*D119)</f>
        <v>8.91</v>
      </c>
      <c r="F119" s="232"/>
      <c r="G119" s="189" t="s">
        <v>415</v>
      </c>
      <c r="H119" s="925" t="s">
        <v>3</v>
      </c>
      <c r="I119" s="669" t="s">
        <v>11</v>
      </c>
      <c r="J119" s="86">
        <v>314</v>
      </c>
      <c r="K119" s="219">
        <f t="shared" si="7"/>
        <v>2797.7400000000002</v>
      </c>
    </row>
    <row r="120" spans="1:11" s="147" customFormat="1" x14ac:dyDescent="0.15">
      <c r="A120" s="902">
        <v>272</v>
      </c>
      <c r="B120" s="182" t="s">
        <v>416</v>
      </c>
      <c r="C120" s="168">
        <v>29.47</v>
      </c>
      <c r="D120" s="86">
        <v>1</v>
      </c>
      <c r="E120" s="169">
        <f t="shared" si="6"/>
        <v>29.47</v>
      </c>
      <c r="F120" s="232" t="s">
        <v>412</v>
      </c>
      <c r="G120" s="189"/>
      <c r="H120" s="925" t="s">
        <v>3</v>
      </c>
      <c r="I120" s="669" t="s">
        <v>11</v>
      </c>
      <c r="J120" s="86">
        <v>314</v>
      </c>
      <c r="K120" s="219">
        <f t="shared" si="7"/>
        <v>9253.58</v>
      </c>
    </row>
    <row r="121" spans="1:11" s="147" customFormat="1" x14ac:dyDescent="0.15">
      <c r="A121" s="902">
        <v>273</v>
      </c>
      <c r="B121" s="182" t="s">
        <v>408</v>
      </c>
      <c r="C121" s="168">
        <v>42.79</v>
      </c>
      <c r="D121" s="86">
        <v>1</v>
      </c>
      <c r="E121" s="169">
        <f t="shared" si="6"/>
        <v>42.79</v>
      </c>
      <c r="F121" s="232" t="s">
        <v>367</v>
      </c>
      <c r="G121" s="189"/>
      <c r="H121" s="925" t="s">
        <v>3</v>
      </c>
      <c r="I121" s="669" t="s">
        <v>11</v>
      </c>
      <c r="J121" s="86">
        <v>314</v>
      </c>
      <c r="K121" s="219">
        <f t="shared" si="7"/>
        <v>13436.06</v>
      </c>
    </row>
    <row r="122" spans="1:11" s="147" customFormat="1" x14ac:dyDescent="0.15">
      <c r="A122" s="902">
        <v>274</v>
      </c>
      <c r="B122" s="182" t="s">
        <v>417</v>
      </c>
      <c r="C122" s="168">
        <v>1.28</v>
      </c>
      <c r="D122" s="86">
        <v>1</v>
      </c>
      <c r="E122" s="169">
        <f t="shared" si="6"/>
        <v>1.28</v>
      </c>
      <c r="F122" s="232" t="s">
        <v>367</v>
      </c>
      <c r="G122" s="189"/>
      <c r="H122" s="925" t="s">
        <v>3</v>
      </c>
      <c r="I122" s="669" t="s">
        <v>11</v>
      </c>
      <c r="J122" s="86">
        <v>314</v>
      </c>
      <c r="K122" s="219">
        <f t="shared" si="7"/>
        <v>401.92</v>
      </c>
    </row>
    <row r="123" spans="1:11" s="147" customFormat="1" x14ac:dyDescent="0.15">
      <c r="A123" s="902">
        <v>275</v>
      </c>
      <c r="B123" s="182" t="s">
        <v>418</v>
      </c>
      <c r="C123" s="168">
        <v>1.81</v>
      </c>
      <c r="D123" s="86">
        <v>2</v>
      </c>
      <c r="E123" s="169">
        <f t="shared" si="6"/>
        <v>3.62</v>
      </c>
      <c r="F123" s="232"/>
      <c r="G123" s="189" t="s">
        <v>419</v>
      </c>
      <c r="H123" s="925" t="s">
        <v>3</v>
      </c>
      <c r="I123" s="669" t="s">
        <v>11</v>
      </c>
      <c r="J123" s="86">
        <v>314</v>
      </c>
      <c r="K123" s="219">
        <f t="shared" si="7"/>
        <v>1136.68</v>
      </c>
    </row>
    <row r="124" spans="1:11" s="147" customFormat="1" x14ac:dyDescent="0.15">
      <c r="A124" s="167">
        <v>276</v>
      </c>
      <c r="B124" s="182" t="s">
        <v>420</v>
      </c>
      <c r="C124" s="168">
        <v>1.5</v>
      </c>
      <c r="D124" s="86">
        <v>3</v>
      </c>
      <c r="E124" s="169">
        <f t="shared" si="6"/>
        <v>4.5</v>
      </c>
      <c r="F124" s="232" t="s">
        <v>367</v>
      </c>
      <c r="G124" s="189"/>
      <c r="H124" s="602" t="s">
        <v>3</v>
      </c>
      <c r="I124" s="592" t="s">
        <v>11</v>
      </c>
      <c r="J124" s="86">
        <v>314</v>
      </c>
      <c r="K124" s="219">
        <f t="shared" si="7"/>
        <v>1413</v>
      </c>
    </row>
    <row r="125" spans="1:11" s="147" customFormat="1" x14ac:dyDescent="0.15">
      <c r="A125" s="167">
        <v>277</v>
      </c>
      <c r="B125" s="182" t="s">
        <v>421</v>
      </c>
      <c r="C125" s="168">
        <v>30.88</v>
      </c>
      <c r="D125" s="86">
        <v>1</v>
      </c>
      <c r="E125" s="169">
        <f t="shared" si="6"/>
        <v>30.88</v>
      </c>
      <c r="F125" s="232" t="s">
        <v>367</v>
      </c>
      <c r="G125" s="189"/>
      <c r="H125" s="602" t="s">
        <v>3</v>
      </c>
      <c r="I125" s="592" t="s">
        <v>7</v>
      </c>
      <c r="J125" s="86">
        <v>104</v>
      </c>
      <c r="K125" s="219">
        <f t="shared" si="7"/>
        <v>3211.52</v>
      </c>
    </row>
    <row r="126" spans="1:11" s="147" customFormat="1" x14ac:dyDescent="0.15">
      <c r="A126" s="167">
        <v>278</v>
      </c>
      <c r="B126" s="182" t="s">
        <v>374</v>
      </c>
      <c r="C126" s="168">
        <v>11.45</v>
      </c>
      <c r="D126" s="86">
        <v>1</v>
      </c>
      <c r="E126" s="169">
        <f t="shared" si="6"/>
        <v>11.45</v>
      </c>
      <c r="F126" s="232" t="s">
        <v>367</v>
      </c>
      <c r="G126" s="189"/>
      <c r="H126" s="602" t="s">
        <v>3</v>
      </c>
      <c r="I126" s="592" t="s">
        <v>7</v>
      </c>
      <c r="J126" s="86">
        <v>104</v>
      </c>
      <c r="K126" s="219">
        <f t="shared" si="7"/>
        <v>1190.8</v>
      </c>
    </row>
    <row r="127" spans="1:11" s="147" customFormat="1" x14ac:dyDescent="0.15">
      <c r="A127" s="167">
        <v>279</v>
      </c>
      <c r="B127" s="182" t="s">
        <v>422</v>
      </c>
      <c r="C127" s="168">
        <v>17.52</v>
      </c>
      <c r="D127" s="86">
        <v>1</v>
      </c>
      <c r="E127" s="169">
        <f t="shared" si="6"/>
        <v>17.52</v>
      </c>
      <c r="F127" s="232" t="s">
        <v>367</v>
      </c>
      <c r="G127" s="189"/>
      <c r="H127" s="602" t="s">
        <v>3</v>
      </c>
      <c r="I127" s="592" t="s">
        <v>7</v>
      </c>
      <c r="J127" s="86">
        <v>104</v>
      </c>
      <c r="K127" s="219">
        <f t="shared" si="7"/>
        <v>1822.08</v>
      </c>
    </row>
    <row r="128" spans="1:11" s="147" customFormat="1" x14ac:dyDescent="0.15">
      <c r="A128" s="167">
        <v>281</v>
      </c>
      <c r="B128" s="182" t="s">
        <v>423</v>
      </c>
      <c r="C128" s="168">
        <v>61.67</v>
      </c>
      <c r="D128" s="86">
        <v>1</v>
      </c>
      <c r="E128" s="169">
        <f t="shared" si="6"/>
        <v>61.67</v>
      </c>
      <c r="F128" s="232" t="s">
        <v>367</v>
      </c>
      <c r="G128" s="189"/>
      <c r="H128" s="602" t="s">
        <v>3</v>
      </c>
      <c r="I128" s="592" t="s">
        <v>7</v>
      </c>
      <c r="J128" s="86">
        <v>104</v>
      </c>
      <c r="K128" s="219">
        <f t="shared" si="7"/>
        <v>6413.68</v>
      </c>
    </row>
    <row r="129" spans="1:288" s="147" customFormat="1" x14ac:dyDescent="0.15">
      <c r="A129" s="167">
        <v>283</v>
      </c>
      <c r="B129" s="182" t="s">
        <v>424</v>
      </c>
      <c r="C129" s="168">
        <v>1.81</v>
      </c>
      <c r="D129" s="86">
        <v>2</v>
      </c>
      <c r="E129" s="169">
        <f t="shared" si="6"/>
        <v>3.62</v>
      </c>
      <c r="F129" s="232"/>
      <c r="G129" s="189" t="s">
        <v>419</v>
      </c>
      <c r="H129" s="118" t="s">
        <v>3</v>
      </c>
      <c r="I129" s="592" t="s">
        <v>11</v>
      </c>
      <c r="J129" s="86">
        <v>314</v>
      </c>
      <c r="K129" s="219">
        <f t="shared" si="7"/>
        <v>1136.68</v>
      </c>
    </row>
    <row r="130" spans="1:288" s="147" customFormat="1" x14ac:dyDescent="0.15">
      <c r="A130" s="167">
        <v>284</v>
      </c>
      <c r="B130" s="182" t="s">
        <v>425</v>
      </c>
      <c r="C130" s="168">
        <v>19.72</v>
      </c>
      <c r="D130" s="86">
        <v>1</v>
      </c>
      <c r="E130" s="169">
        <f t="shared" si="6"/>
        <v>19.72</v>
      </c>
      <c r="F130" s="232" t="s">
        <v>367</v>
      </c>
      <c r="G130" s="189"/>
      <c r="H130" s="118" t="s">
        <v>3</v>
      </c>
      <c r="I130" s="592" t="s">
        <v>11</v>
      </c>
      <c r="J130" s="86">
        <v>314</v>
      </c>
      <c r="K130" s="219">
        <f t="shared" si="7"/>
        <v>6192.08</v>
      </c>
    </row>
    <row r="131" spans="1:288" s="147" customFormat="1" x14ac:dyDescent="0.15">
      <c r="A131" s="167">
        <v>285</v>
      </c>
      <c r="B131" s="182" t="s">
        <v>249</v>
      </c>
      <c r="C131" s="168">
        <v>10.210000000000001</v>
      </c>
      <c r="D131" s="86">
        <v>1</v>
      </c>
      <c r="E131" s="169">
        <f t="shared" si="6"/>
        <v>10.210000000000001</v>
      </c>
      <c r="F131" s="232" t="s">
        <v>367</v>
      </c>
      <c r="G131" s="189"/>
      <c r="H131" s="118" t="s">
        <v>3</v>
      </c>
      <c r="I131" s="592" t="s">
        <v>11</v>
      </c>
      <c r="J131" s="86">
        <v>314</v>
      </c>
      <c r="K131" s="219">
        <f t="shared" si="7"/>
        <v>3205.94</v>
      </c>
    </row>
    <row r="132" spans="1:288" s="147" customFormat="1" x14ac:dyDescent="0.15">
      <c r="A132" s="167">
        <v>286</v>
      </c>
      <c r="B132" s="182" t="s">
        <v>426</v>
      </c>
      <c r="C132" s="168">
        <v>48.87</v>
      </c>
      <c r="D132" s="86">
        <v>1</v>
      </c>
      <c r="E132" s="169">
        <f t="shared" si="6"/>
        <v>48.87</v>
      </c>
      <c r="F132" s="232" t="s">
        <v>367</v>
      </c>
      <c r="G132" s="189"/>
      <c r="H132" s="602" t="s">
        <v>3</v>
      </c>
      <c r="I132" s="592" t="s">
        <v>7</v>
      </c>
      <c r="J132" s="86">
        <v>104</v>
      </c>
      <c r="K132" s="219">
        <f t="shared" si="7"/>
        <v>5082.4799999999996</v>
      </c>
    </row>
    <row r="133" spans="1:288" s="86" customFormat="1" x14ac:dyDescent="0.15">
      <c r="A133" s="167">
        <v>287</v>
      </c>
      <c r="B133" s="182" t="s">
        <v>427</v>
      </c>
      <c r="C133" s="168">
        <v>12.59</v>
      </c>
      <c r="D133" s="86">
        <v>1</v>
      </c>
      <c r="E133" s="169">
        <f t="shared" si="6"/>
        <v>12.59</v>
      </c>
      <c r="F133" s="232" t="s">
        <v>367</v>
      </c>
      <c r="G133" s="189"/>
      <c r="H133" s="602" t="s">
        <v>3</v>
      </c>
      <c r="I133" s="592" t="s">
        <v>7</v>
      </c>
      <c r="J133" s="86">
        <v>104</v>
      </c>
      <c r="K133" s="219">
        <f t="shared" si="7"/>
        <v>1309.3599999999999</v>
      </c>
      <c r="L133" s="979"/>
      <c r="M133" s="209"/>
      <c r="N133" s="209"/>
      <c r="O133" s="209"/>
      <c r="P133" s="209"/>
      <c r="Q133" s="209"/>
      <c r="R133" s="209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  <c r="AD133" s="209"/>
      <c r="AE133" s="209"/>
      <c r="AF133" s="209"/>
      <c r="AG133" s="209"/>
      <c r="AH133" s="209"/>
      <c r="AI133" s="209"/>
      <c r="AJ133" s="209"/>
      <c r="AK133" s="209"/>
      <c r="AL133" s="209"/>
      <c r="AM133" s="209"/>
      <c r="AN133" s="209"/>
      <c r="AO133" s="209"/>
      <c r="AP133" s="209"/>
      <c r="AQ133" s="209"/>
      <c r="AR133" s="209"/>
      <c r="AS133" s="209"/>
      <c r="AT133" s="209"/>
      <c r="AU133" s="209"/>
      <c r="AV133" s="209"/>
      <c r="AW133" s="209"/>
      <c r="AX133" s="209"/>
      <c r="AY133" s="209"/>
      <c r="AZ133" s="209"/>
      <c r="BA133" s="209"/>
      <c r="BB133" s="209"/>
      <c r="BC133" s="209"/>
      <c r="BD133" s="209"/>
      <c r="BE133" s="209"/>
      <c r="BF133" s="209"/>
      <c r="BG133" s="209"/>
      <c r="BH133" s="209"/>
      <c r="BI133" s="209"/>
      <c r="BJ133" s="209"/>
      <c r="BK133" s="209"/>
      <c r="BL133" s="209"/>
      <c r="BM133" s="209"/>
      <c r="BN133" s="209"/>
      <c r="BO133" s="209"/>
      <c r="BP133" s="209"/>
      <c r="BQ133" s="209"/>
      <c r="BR133" s="209"/>
      <c r="BS133" s="209"/>
      <c r="BT133" s="209"/>
      <c r="BU133" s="209"/>
      <c r="BV133" s="209"/>
      <c r="BW133" s="209"/>
      <c r="BX133" s="209"/>
      <c r="BY133" s="209"/>
      <c r="BZ133" s="209"/>
      <c r="CA133" s="209"/>
      <c r="CB133" s="209"/>
      <c r="CC133" s="209"/>
      <c r="CD133" s="209"/>
      <c r="CE133" s="209"/>
      <c r="CF133" s="209"/>
      <c r="CG133" s="209"/>
      <c r="CH133" s="209"/>
      <c r="CI133" s="209"/>
      <c r="CJ133" s="209"/>
      <c r="CK133" s="209"/>
      <c r="CL133" s="209"/>
      <c r="CM133" s="209"/>
      <c r="CN133" s="209"/>
      <c r="CO133" s="209"/>
      <c r="CP133" s="209"/>
      <c r="CQ133" s="209"/>
      <c r="CR133" s="209"/>
      <c r="CS133" s="209"/>
      <c r="CT133" s="209"/>
      <c r="CU133" s="209"/>
      <c r="CV133" s="209"/>
      <c r="CW133" s="209"/>
      <c r="CX133" s="209"/>
      <c r="CY133" s="209"/>
      <c r="CZ133" s="209"/>
      <c r="DA133" s="209"/>
      <c r="DB133" s="209"/>
      <c r="DC133" s="209"/>
      <c r="DD133" s="209"/>
      <c r="DE133" s="209"/>
      <c r="DF133" s="209"/>
      <c r="DG133" s="209"/>
      <c r="DH133" s="209"/>
      <c r="DI133" s="209"/>
      <c r="DJ133" s="209"/>
      <c r="DK133" s="209"/>
      <c r="DL133" s="209"/>
      <c r="DM133" s="209"/>
      <c r="DN133" s="209"/>
      <c r="DO133" s="209"/>
      <c r="DP133" s="209"/>
      <c r="DQ133" s="209"/>
      <c r="DR133" s="209"/>
      <c r="DS133" s="209"/>
      <c r="DT133" s="209"/>
      <c r="DU133" s="209"/>
      <c r="DV133" s="209"/>
      <c r="DW133" s="209"/>
      <c r="DX133" s="209"/>
      <c r="DY133" s="209"/>
      <c r="DZ133" s="209"/>
      <c r="EA133" s="209"/>
      <c r="EB133" s="209"/>
      <c r="EC133" s="209"/>
      <c r="ED133" s="209"/>
      <c r="EE133" s="209"/>
      <c r="EF133" s="209"/>
      <c r="EG133" s="209"/>
      <c r="EH133" s="209"/>
      <c r="EI133" s="209"/>
      <c r="EJ133" s="209"/>
      <c r="EK133" s="209"/>
      <c r="EL133" s="209"/>
      <c r="EM133" s="209"/>
      <c r="EN133" s="209"/>
      <c r="EO133" s="209"/>
      <c r="EP133" s="209"/>
      <c r="EQ133" s="209"/>
      <c r="ER133" s="209"/>
      <c r="ES133" s="209"/>
      <c r="ET133" s="209"/>
      <c r="EU133" s="209"/>
      <c r="EV133" s="209"/>
      <c r="EW133" s="209"/>
      <c r="EX133" s="209"/>
      <c r="EY133" s="209"/>
      <c r="EZ133" s="209"/>
      <c r="FA133" s="209"/>
      <c r="FB133" s="209"/>
      <c r="FC133" s="209"/>
      <c r="FD133" s="209"/>
      <c r="FE133" s="209"/>
      <c r="FF133" s="209"/>
      <c r="FG133" s="209"/>
      <c r="FH133" s="209"/>
      <c r="FI133" s="209"/>
      <c r="FJ133" s="209"/>
      <c r="FK133" s="209"/>
      <c r="FL133" s="209"/>
      <c r="FM133" s="209"/>
      <c r="FN133" s="209"/>
      <c r="FO133" s="209"/>
      <c r="FP133" s="209"/>
      <c r="FQ133" s="209"/>
      <c r="FR133" s="209"/>
      <c r="FS133" s="209"/>
      <c r="FT133" s="209"/>
      <c r="FU133" s="209"/>
      <c r="FV133" s="209"/>
      <c r="FW133" s="209"/>
      <c r="FX133" s="209"/>
      <c r="FY133" s="209"/>
      <c r="FZ133" s="209"/>
      <c r="GA133" s="209"/>
      <c r="GB133" s="209"/>
      <c r="GC133" s="209"/>
      <c r="GD133" s="209"/>
      <c r="GE133" s="209"/>
      <c r="GF133" s="209"/>
      <c r="GG133" s="209"/>
      <c r="GH133" s="209"/>
      <c r="GI133" s="209"/>
      <c r="GJ133" s="209"/>
      <c r="GK133" s="209"/>
      <c r="GL133" s="209"/>
      <c r="GM133" s="209"/>
      <c r="GN133" s="209"/>
      <c r="GO133" s="209"/>
      <c r="GP133" s="209"/>
      <c r="GQ133" s="209"/>
      <c r="GR133" s="209"/>
      <c r="GS133" s="209"/>
      <c r="GT133" s="209"/>
      <c r="GU133" s="209"/>
      <c r="GV133" s="209"/>
      <c r="GW133" s="209"/>
      <c r="GX133" s="209"/>
      <c r="GY133" s="209"/>
      <c r="GZ133" s="209"/>
      <c r="HA133" s="209"/>
      <c r="HB133" s="209"/>
      <c r="HC133" s="209"/>
      <c r="HD133" s="209"/>
      <c r="HE133" s="209"/>
      <c r="HF133" s="209"/>
      <c r="HG133" s="209"/>
      <c r="HH133" s="209"/>
      <c r="HI133" s="209"/>
      <c r="HJ133" s="209"/>
      <c r="HK133" s="209"/>
      <c r="HL133" s="209"/>
      <c r="HM133" s="209"/>
      <c r="HN133" s="209"/>
      <c r="HO133" s="209"/>
      <c r="HP133" s="209"/>
      <c r="HQ133" s="209"/>
      <c r="HR133" s="209"/>
      <c r="HS133" s="209"/>
      <c r="HT133" s="209"/>
      <c r="HU133" s="209"/>
      <c r="HV133" s="209"/>
      <c r="HW133" s="209"/>
      <c r="HX133" s="209"/>
      <c r="HY133" s="209"/>
      <c r="HZ133" s="209"/>
      <c r="IA133" s="209"/>
      <c r="IB133" s="209"/>
      <c r="IC133" s="209"/>
      <c r="ID133" s="209"/>
      <c r="IE133" s="209"/>
      <c r="IF133" s="209"/>
      <c r="IG133" s="209"/>
      <c r="IH133" s="209"/>
      <c r="II133" s="209"/>
      <c r="IJ133" s="209"/>
      <c r="IK133" s="209"/>
      <c r="IL133" s="209"/>
      <c r="IM133" s="209"/>
      <c r="IN133" s="209"/>
      <c r="IO133" s="209"/>
      <c r="IP133" s="209"/>
      <c r="IQ133" s="209"/>
      <c r="IR133" s="209"/>
      <c r="IS133" s="209"/>
      <c r="IT133" s="209"/>
      <c r="IU133" s="209"/>
      <c r="IV133" s="209"/>
      <c r="IW133" s="209"/>
      <c r="IX133" s="209"/>
      <c r="IY133" s="209"/>
      <c r="IZ133" s="209"/>
      <c r="JA133" s="209"/>
      <c r="JB133" s="209"/>
      <c r="JC133" s="209"/>
      <c r="JD133" s="209"/>
      <c r="JE133" s="209"/>
      <c r="JF133" s="209"/>
      <c r="JG133" s="209"/>
      <c r="JH133" s="209"/>
      <c r="JI133" s="209"/>
      <c r="JJ133" s="209"/>
      <c r="JK133" s="209"/>
      <c r="JL133" s="209"/>
      <c r="JM133" s="209"/>
      <c r="JN133" s="209"/>
      <c r="JO133" s="209"/>
      <c r="JP133" s="209"/>
      <c r="JQ133" s="209"/>
      <c r="JR133" s="209"/>
      <c r="JS133" s="209"/>
      <c r="JT133" s="209"/>
      <c r="JU133" s="209"/>
      <c r="JV133" s="209"/>
      <c r="JW133" s="209"/>
      <c r="JX133" s="209"/>
      <c r="JY133" s="209"/>
      <c r="JZ133" s="209"/>
      <c r="KA133" s="209"/>
      <c r="KB133" s="209"/>
    </row>
    <row r="134" spans="1:288" s="86" customFormat="1" x14ac:dyDescent="0.15">
      <c r="A134" s="307">
        <v>288</v>
      </c>
      <c r="B134" s="182" t="s">
        <v>428</v>
      </c>
      <c r="C134" s="118">
        <v>26.42</v>
      </c>
      <c r="D134" s="86">
        <v>1</v>
      </c>
      <c r="E134" s="169">
        <f t="shared" si="6"/>
        <v>26.42</v>
      </c>
      <c r="F134" s="232"/>
      <c r="G134" s="182" t="s">
        <v>429</v>
      </c>
      <c r="H134" s="602" t="s">
        <v>3</v>
      </c>
      <c r="I134" s="592" t="s">
        <v>11</v>
      </c>
      <c r="J134" s="86">
        <v>314</v>
      </c>
      <c r="K134" s="219">
        <f t="shared" si="7"/>
        <v>8295.880000000001</v>
      </c>
      <c r="L134" s="97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09"/>
      <c r="AG134" s="209"/>
      <c r="AH134" s="209"/>
      <c r="AI134" s="209"/>
      <c r="AJ134" s="209"/>
      <c r="AK134" s="209"/>
      <c r="AL134" s="209"/>
      <c r="AM134" s="209"/>
      <c r="AN134" s="209"/>
      <c r="AO134" s="209"/>
      <c r="AP134" s="209"/>
      <c r="AQ134" s="209"/>
      <c r="AR134" s="209"/>
      <c r="AS134" s="209"/>
      <c r="AT134" s="209"/>
      <c r="AU134" s="209"/>
      <c r="AV134" s="209"/>
      <c r="AW134" s="209"/>
      <c r="AX134" s="209"/>
      <c r="AY134" s="209"/>
      <c r="AZ134" s="209"/>
      <c r="BA134" s="209"/>
      <c r="BB134" s="209"/>
      <c r="BC134" s="209"/>
      <c r="BD134" s="209"/>
      <c r="BE134" s="209"/>
      <c r="BF134" s="209"/>
      <c r="BG134" s="209"/>
      <c r="BH134" s="209"/>
      <c r="BI134" s="209"/>
      <c r="BJ134" s="209"/>
      <c r="BK134" s="209"/>
      <c r="BL134" s="209"/>
      <c r="BM134" s="209"/>
      <c r="BN134" s="209"/>
      <c r="BO134" s="209"/>
      <c r="BP134" s="209"/>
      <c r="BQ134" s="209"/>
      <c r="BR134" s="209"/>
      <c r="BS134" s="209"/>
      <c r="BT134" s="209"/>
      <c r="BU134" s="209"/>
      <c r="BV134" s="209"/>
      <c r="BW134" s="209"/>
      <c r="BX134" s="209"/>
      <c r="BY134" s="209"/>
      <c r="BZ134" s="209"/>
      <c r="CA134" s="209"/>
      <c r="CB134" s="209"/>
      <c r="CC134" s="209"/>
      <c r="CD134" s="209"/>
      <c r="CE134" s="209"/>
      <c r="CF134" s="209"/>
      <c r="CG134" s="209"/>
      <c r="CH134" s="209"/>
      <c r="CI134" s="209"/>
      <c r="CJ134" s="209"/>
      <c r="CK134" s="209"/>
      <c r="CL134" s="209"/>
      <c r="CM134" s="209"/>
      <c r="CN134" s="209"/>
      <c r="CO134" s="209"/>
      <c r="CP134" s="209"/>
      <c r="CQ134" s="209"/>
      <c r="CR134" s="209"/>
      <c r="CS134" s="209"/>
      <c r="CT134" s="209"/>
      <c r="CU134" s="209"/>
      <c r="CV134" s="209"/>
      <c r="CW134" s="209"/>
      <c r="CX134" s="209"/>
      <c r="CY134" s="209"/>
      <c r="CZ134" s="209"/>
      <c r="DA134" s="209"/>
      <c r="DB134" s="209"/>
      <c r="DC134" s="209"/>
      <c r="DD134" s="209"/>
      <c r="DE134" s="209"/>
      <c r="DF134" s="209"/>
      <c r="DG134" s="209"/>
      <c r="DH134" s="209"/>
      <c r="DI134" s="209"/>
      <c r="DJ134" s="209"/>
      <c r="DK134" s="209"/>
      <c r="DL134" s="209"/>
      <c r="DM134" s="209"/>
      <c r="DN134" s="209"/>
      <c r="DO134" s="209"/>
      <c r="DP134" s="209"/>
      <c r="DQ134" s="209"/>
      <c r="DR134" s="209"/>
      <c r="DS134" s="209"/>
      <c r="DT134" s="209"/>
      <c r="DU134" s="209"/>
      <c r="DV134" s="209"/>
      <c r="DW134" s="209"/>
      <c r="DX134" s="209"/>
      <c r="DY134" s="209"/>
      <c r="DZ134" s="209"/>
      <c r="EA134" s="209"/>
      <c r="EB134" s="209"/>
      <c r="EC134" s="209"/>
      <c r="ED134" s="209"/>
      <c r="EE134" s="209"/>
      <c r="EF134" s="209"/>
      <c r="EG134" s="209"/>
      <c r="EH134" s="209"/>
      <c r="EI134" s="209"/>
      <c r="EJ134" s="209"/>
      <c r="EK134" s="209"/>
      <c r="EL134" s="209"/>
      <c r="EM134" s="209"/>
      <c r="EN134" s="209"/>
      <c r="EO134" s="209"/>
      <c r="EP134" s="209"/>
      <c r="EQ134" s="209"/>
      <c r="ER134" s="209"/>
      <c r="ES134" s="209"/>
      <c r="ET134" s="209"/>
      <c r="EU134" s="209"/>
      <c r="EV134" s="209"/>
      <c r="EW134" s="209"/>
      <c r="EX134" s="209"/>
      <c r="EY134" s="209"/>
      <c r="EZ134" s="209"/>
      <c r="FA134" s="209"/>
      <c r="FB134" s="209"/>
      <c r="FC134" s="209"/>
      <c r="FD134" s="209"/>
      <c r="FE134" s="209"/>
      <c r="FF134" s="209"/>
      <c r="FG134" s="209"/>
      <c r="FH134" s="209"/>
      <c r="FI134" s="209"/>
      <c r="FJ134" s="209"/>
      <c r="FK134" s="209"/>
      <c r="FL134" s="209"/>
      <c r="FM134" s="209"/>
      <c r="FN134" s="209"/>
      <c r="FO134" s="209"/>
      <c r="FP134" s="209"/>
      <c r="FQ134" s="209"/>
      <c r="FR134" s="209"/>
      <c r="FS134" s="209"/>
      <c r="FT134" s="209"/>
      <c r="FU134" s="209"/>
      <c r="FV134" s="209"/>
      <c r="FW134" s="209"/>
      <c r="FX134" s="209"/>
      <c r="FY134" s="209"/>
      <c r="FZ134" s="209"/>
      <c r="GA134" s="209"/>
      <c r="GB134" s="209"/>
      <c r="GC134" s="209"/>
      <c r="GD134" s="209"/>
      <c r="GE134" s="209"/>
      <c r="GF134" s="209"/>
      <c r="GG134" s="209"/>
      <c r="GH134" s="209"/>
      <c r="GI134" s="209"/>
      <c r="GJ134" s="209"/>
      <c r="GK134" s="209"/>
      <c r="GL134" s="209"/>
      <c r="GM134" s="209"/>
      <c r="GN134" s="209"/>
      <c r="GO134" s="209"/>
      <c r="GP134" s="209"/>
      <c r="GQ134" s="209"/>
      <c r="GR134" s="209"/>
      <c r="GS134" s="209"/>
      <c r="GT134" s="209"/>
      <c r="GU134" s="209"/>
      <c r="GV134" s="209"/>
      <c r="GW134" s="209"/>
      <c r="GX134" s="209"/>
      <c r="GY134" s="209"/>
      <c r="GZ134" s="209"/>
      <c r="HA134" s="209"/>
      <c r="HB134" s="209"/>
      <c r="HC134" s="209"/>
      <c r="HD134" s="209"/>
      <c r="HE134" s="209"/>
      <c r="HF134" s="209"/>
      <c r="HG134" s="209"/>
      <c r="HH134" s="209"/>
      <c r="HI134" s="209"/>
      <c r="HJ134" s="209"/>
      <c r="HK134" s="209"/>
      <c r="HL134" s="209"/>
      <c r="HM134" s="209"/>
      <c r="HN134" s="209"/>
      <c r="HO134" s="209"/>
      <c r="HP134" s="209"/>
      <c r="HQ134" s="209"/>
      <c r="HR134" s="209"/>
      <c r="HS134" s="209"/>
      <c r="HT134" s="209"/>
      <c r="HU134" s="209"/>
      <c r="HV134" s="209"/>
      <c r="HW134" s="209"/>
      <c r="HX134" s="209"/>
      <c r="HY134" s="209"/>
      <c r="HZ134" s="209"/>
      <c r="IA134" s="209"/>
      <c r="IB134" s="209"/>
      <c r="IC134" s="209"/>
      <c r="ID134" s="209"/>
      <c r="IE134" s="209"/>
      <c r="IF134" s="209"/>
      <c r="IG134" s="209"/>
      <c r="IH134" s="209"/>
      <c r="II134" s="209"/>
      <c r="IJ134" s="209"/>
      <c r="IK134" s="209"/>
      <c r="IL134" s="209"/>
      <c r="IM134" s="209"/>
      <c r="IN134" s="209"/>
      <c r="IO134" s="209"/>
      <c r="IP134" s="209"/>
      <c r="IQ134" s="209"/>
      <c r="IR134" s="209"/>
      <c r="IS134" s="209"/>
      <c r="IT134" s="209"/>
      <c r="IU134" s="209"/>
      <c r="IV134" s="209"/>
      <c r="IW134" s="209"/>
      <c r="IX134" s="209"/>
      <c r="IY134" s="209"/>
      <c r="IZ134" s="209"/>
      <c r="JA134" s="209"/>
      <c r="JB134" s="209"/>
      <c r="JC134" s="209"/>
      <c r="JD134" s="209"/>
      <c r="JE134" s="209"/>
      <c r="JF134" s="209"/>
      <c r="JG134" s="209"/>
      <c r="JH134" s="209"/>
      <c r="JI134" s="209"/>
      <c r="JJ134" s="209"/>
      <c r="JK134" s="209"/>
      <c r="JL134" s="209"/>
      <c r="JM134" s="209"/>
      <c r="JN134" s="209"/>
      <c r="JO134" s="209"/>
      <c r="JP134" s="209"/>
      <c r="JQ134" s="209"/>
      <c r="JR134" s="209"/>
      <c r="JS134" s="209"/>
      <c r="JT134" s="209"/>
      <c r="JU134" s="209"/>
      <c r="JV134" s="209"/>
      <c r="JW134" s="209"/>
      <c r="JX134" s="209"/>
      <c r="JY134" s="209"/>
      <c r="JZ134" s="209"/>
      <c r="KA134" s="209"/>
      <c r="KB134" s="209"/>
    </row>
    <row r="135" spans="1:288" s="86" customFormat="1" x14ac:dyDescent="0.15">
      <c r="A135" s="167">
        <v>289</v>
      </c>
      <c r="B135" s="182" t="s">
        <v>404</v>
      </c>
      <c r="C135" s="168">
        <v>8.6199999999999992</v>
      </c>
      <c r="D135" s="86">
        <v>1</v>
      </c>
      <c r="E135" s="169">
        <f t="shared" si="6"/>
        <v>8.6199999999999992</v>
      </c>
      <c r="F135" s="232" t="s">
        <v>367</v>
      </c>
      <c r="G135" s="189"/>
      <c r="H135" s="602" t="s">
        <v>9</v>
      </c>
      <c r="I135" s="592" t="s">
        <v>430</v>
      </c>
      <c r="J135" s="86">
        <v>261</v>
      </c>
      <c r="K135" s="219">
        <f t="shared" si="7"/>
        <v>2249.8199999999997</v>
      </c>
      <c r="L135" s="97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09"/>
      <c r="AK135" s="209"/>
      <c r="AL135" s="209"/>
      <c r="AM135" s="209"/>
      <c r="AN135" s="209"/>
      <c r="AO135" s="209"/>
      <c r="AP135" s="209"/>
      <c r="AQ135" s="209"/>
      <c r="AR135" s="209"/>
      <c r="AS135" s="209"/>
      <c r="AT135" s="209"/>
      <c r="AU135" s="209"/>
      <c r="AV135" s="209"/>
      <c r="AW135" s="209"/>
      <c r="AX135" s="209"/>
      <c r="AY135" s="209"/>
      <c r="AZ135" s="209"/>
      <c r="BA135" s="209"/>
      <c r="BB135" s="209"/>
      <c r="BC135" s="209"/>
      <c r="BD135" s="209"/>
      <c r="BE135" s="209"/>
      <c r="BF135" s="209"/>
      <c r="BG135" s="209"/>
      <c r="BH135" s="209"/>
      <c r="BI135" s="209"/>
      <c r="BJ135" s="209"/>
      <c r="BK135" s="209"/>
      <c r="BL135" s="209"/>
      <c r="BM135" s="209"/>
      <c r="BN135" s="209"/>
      <c r="BO135" s="209"/>
      <c r="BP135" s="209"/>
      <c r="BQ135" s="209"/>
      <c r="BR135" s="209"/>
      <c r="BS135" s="209"/>
      <c r="BT135" s="209"/>
      <c r="BU135" s="209"/>
      <c r="BV135" s="209"/>
      <c r="BW135" s="209"/>
      <c r="BX135" s="209"/>
      <c r="BY135" s="209"/>
      <c r="BZ135" s="209"/>
      <c r="CA135" s="209"/>
      <c r="CB135" s="209"/>
      <c r="CC135" s="209"/>
      <c r="CD135" s="209"/>
      <c r="CE135" s="209"/>
      <c r="CF135" s="209"/>
      <c r="CG135" s="209"/>
      <c r="CH135" s="209"/>
      <c r="CI135" s="209"/>
      <c r="CJ135" s="209"/>
      <c r="CK135" s="209"/>
      <c r="CL135" s="209"/>
      <c r="CM135" s="209"/>
      <c r="CN135" s="209"/>
      <c r="CO135" s="209"/>
      <c r="CP135" s="209"/>
      <c r="CQ135" s="209"/>
      <c r="CR135" s="209"/>
      <c r="CS135" s="209"/>
      <c r="CT135" s="209"/>
      <c r="CU135" s="209"/>
      <c r="CV135" s="209"/>
      <c r="CW135" s="209"/>
      <c r="CX135" s="209"/>
      <c r="CY135" s="209"/>
      <c r="CZ135" s="209"/>
      <c r="DA135" s="209"/>
      <c r="DB135" s="209"/>
      <c r="DC135" s="209"/>
      <c r="DD135" s="209"/>
      <c r="DE135" s="209"/>
      <c r="DF135" s="209"/>
      <c r="DG135" s="209"/>
      <c r="DH135" s="209"/>
      <c r="DI135" s="209"/>
      <c r="DJ135" s="209"/>
      <c r="DK135" s="209"/>
      <c r="DL135" s="209"/>
      <c r="DM135" s="209"/>
      <c r="DN135" s="209"/>
      <c r="DO135" s="209"/>
      <c r="DP135" s="209"/>
      <c r="DQ135" s="209"/>
      <c r="DR135" s="209"/>
      <c r="DS135" s="209"/>
      <c r="DT135" s="209"/>
      <c r="DU135" s="209"/>
      <c r="DV135" s="209"/>
      <c r="DW135" s="209"/>
      <c r="DX135" s="209"/>
      <c r="DY135" s="209"/>
      <c r="DZ135" s="209"/>
      <c r="EA135" s="209"/>
      <c r="EB135" s="209"/>
      <c r="EC135" s="209"/>
      <c r="ED135" s="209"/>
      <c r="EE135" s="209"/>
      <c r="EF135" s="209"/>
      <c r="EG135" s="209"/>
      <c r="EH135" s="209"/>
      <c r="EI135" s="209"/>
      <c r="EJ135" s="209"/>
      <c r="EK135" s="209"/>
      <c r="EL135" s="209"/>
      <c r="EM135" s="209"/>
      <c r="EN135" s="209"/>
      <c r="EO135" s="209"/>
      <c r="EP135" s="209"/>
      <c r="EQ135" s="209"/>
      <c r="ER135" s="209"/>
      <c r="ES135" s="209"/>
      <c r="ET135" s="209"/>
      <c r="EU135" s="209"/>
      <c r="EV135" s="209"/>
      <c r="EW135" s="209"/>
      <c r="EX135" s="209"/>
      <c r="EY135" s="209"/>
      <c r="EZ135" s="209"/>
      <c r="FA135" s="209"/>
      <c r="FB135" s="209"/>
      <c r="FC135" s="209"/>
      <c r="FD135" s="209"/>
      <c r="FE135" s="209"/>
      <c r="FF135" s="209"/>
      <c r="FG135" s="209"/>
      <c r="FH135" s="209"/>
      <c r="FI135" s="209"/>
      <c r="FJ135" s="209"/>
      <c r="FK135" s="209"/>
      <c r="FL135" s="209"/>
      <c r="FM135" s="209"/>
      <c r="FN135" s="209"/>
      <c r="FO135" s="209"/>
      <c r="FP135" s="209"/>
      <c r="FQ135" s="209"/>
      <c r="FR135" s="209"/>
      <c r="FS135" s="209"/>
      <c r="FT135" s="209"/>
      <c r="FU135" s="209"/>
      <c r="FV135" s="209"/>
      <c r="FW135" s="209"/>
      <c r="FX135" s="209"/>
      <c r="FY135" s="209"/>
      <c r="FZ135" s="209"/>
      <c r="GA135" s="209"/>
      <c r="GB135" s="209"/>
      <c r="GC135" s="209"/>
      <c r="GD135" s="209"/>
      <c r="GE135" s="209"/>
      <c r="GF135" s="209"/>
      <c r="GG135" s="209"/>
      <c r="GH135" s="209"/>
      <c r="GI135" s="209"/>
      <c r="GJ135" s="209"/>
      <c r="GK135" s="209"/>
      <c r="GL135" s="209"/>
      <c r="GM135" s="209"/>
      <c r="GN135" s="209"/>
      <c r="GO135" s="209"/>
      <c r="GP135" s="209"/>
      <c r="GQ135" s="209"/>
      <c r="GR135" s="209"/>
      <c r="GS135" s="209"/>
      <c r="GT135" s="209"/>
      <c r="GU135" s="209"/>
      <c r="GV135" s="209"/>
      <c r="GW135" s="209"/>
      <c r="GX135" s="209"/>
      <c r="GY135" s="209"/>
      <c r="GZ135" s="209"/>
      <c r="HA135" s="209"/>
      <c r="HB135" s="209"/>
      <c r="HC135" s="209"/>
      <c r="HD135" s="209"/>
      <c r="HE135" s="209"/>
      <c r="HF135" s="209"/>
      <c r="HG135" s="209"/>
      <c r="HH135" s="209"/>
      <c r="HI135" s="209"/>
      <c r="HJ135" s="209"/>
      <c r="HK135" s="209"/>
      <c r="HL135" s="209"/>
      <c r="HM135" s="209"/>
      <c r="HN135" s="209"/>
      <c r="HO135" s="209"/>
      <c r="HP135" s="209"/>
      <c r="HQ135" s="209"/>
      <c r="HR135" s="209"/>
      <c r="HS135" s="209"/>
      <c r="HT135" s="209"/>
      <c r="HU135" s="209"/>
      <c r="HV135" s="209"/>
      <c r="HW135" s="209"/>
      <c r="HX135" s="209"/>
      <c r="HY135" s="209"/>
      <c r="HZ135" s="209"/>
      <c r="IA135" s="209"/>
      <c r="IB135" s="209"/>
      <c r="IC135" s="209"/>
      <c r="ID135" s="209"/>
      <c r="IE135" s="209"/>
      <c r="IF135" s="209"/>
      <c r="IG135" s="209"/>
      <c r="IH135" s="209"/>
      <c r="II135" s="209"/>
      <c r="IJ135" s="209"/>
      <c r="IK135" s="209"/>
      <c r="IL135" s="209"/>
      <c r="IM135" s="209"/>
      <c r="IN135" s="209"/>
      <c r="IO135" s="209"/>
      <c r="IP135" s="209"/>
      <c r="IQ135" s="209"/>
      <c r="IR135" s="209"/>
      <c r="IS135" s="209"/>
      <c r="IT135" s="209"/>
      <c r="IU135" s="209"/>
      <c r="IV135" s="209"/>
      <c r="IW135" s="209"/>
      <c r="IX135" s="209"/>
      <c r="IY135" s="209"/>
      <c r="IZ135" s="209"/>
      <c r="JA135" s="209"/>
      <c r="JB135" s="209"/>
      <c r="JC135" s="209"/>
      <c r="JD135" s="209"/>
      <c r="JE135" s="209"/>
      <c r="JF135" s="209"/>
      <c r="JG135" s="209"/>
      <c r="JH135" s="209"/>
      <c r="JI135" s="209"/>
      <c r="JJ135" s="209"/>
      <c r="JK135" s="209"/>
      <c r="JL135" s="209"/>
      <c r="JM135" s="209"/>
      <c r="JN135" s="209"/>
      <c r="JO135" s="209"/>
      <c r="JP135" s="209"/>
      <c r="JQ135" s="209"/>
      <c r="JR135" s="209"/>
      <c r="JS135" s="209"/>
      <c r="JT135" s="209"/>
      <c r="JU135" s="209"/>
      <c r="JV135" s="209"/>
      <c r="JW135" s="209"/>
      <c r="JX135" s="209"/>
      <c r="JY135" s="209"/>
      <c r="JZ135" s="209"/>
      <c r="KA135" s="209"/>
      <c r="KB135" s="209"/>
    </row>
    <row r="136" spans="1:288" s="147" customFormat="1" x14ac:dyDescent="0.15">
      <c r="A136" s="167"/>
      <c r="B136" s="182"/>
      <c r="C136" s="168"/>
      <c r="D136" s="86"/>
      <c r="E136" s="169"/>
      <c r="F136" s="232"/>
      <c r="G136" s="189"/>
      <c r="H136" s="118"/>
      <c r="I136" s="86"/>
      <c r="J136" s="86"/>
      <c r="K136" s="176"/>
      <c r="L136" s="97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  <c r="AE136" s="209"/>
      <c r="AF136" s="209"/>
      <c r="AG136" s="209"/>
      <c r="AH136" s="209"/>
      <c r="AI136" s="209"/>
      <c r="AJ136" s="209"/>
      <c r="AK136" s="209"/>
      <c r="AL136" s="209"/>
      <c r="AM136" s="209"/>
      <c r="AN136" s="209"/>
      <c r="AO136" s="209"/>
      <c r="AP136" s="209"/>
      <c r="AQ136" s="209"/>
      <c r="AR136" s="209"/>
      <c r="AS136" s="209"/>
      <c r="AT136" s="209"/>
      <c r="AU136" s="209"/>
      <c r="AV136" s="209"/>
      <c r="AW136" s="209"/>
      <c r="AX136" s="209"/>
      <c r="AY136" s="209"/>
      <c r="AZ136" s="209"/>
      <c r="BA136" s="209"/>
      <c r="BB136" s="209"/>
      <c r="BC136" s="209"/>
      <c r="BD136" s="209"/>
      <c r="BE136" s="209"/>
      <c r="BF136" s="209"/>
      <c r="BG136" s="209"/>
      <c r="BH136" s="209"/>
      <c r="BI136" s="209"/>
      <c r="BJ136" s="209"/>
      <c r="BK136" s="209"/>
      <c r="BL136" s="209"/>
      <c r="BM136" s="209"/>
      <c r="BN136" s="209"/>
      <c r="BO136" s="209"/>
      <c r="BP136" s="209"/>
      <c r="BQ136" s="209"/>
      <c r="BR136" s="209"/>
      <c r="BS136" s="209"/>
      <c r="BT136" s="209"/>
      <c r="BU136" s="209"/>
      <c r="BV136" s="209"/>
      <c r="BW136" s="209"/>
      <c r="BX136" s="209"/>
      <c r="BY136" s="209"/>
      <c r="BZ136" s="209"/>
      <c r="CA136" s="209"/>
      <c r="CB136" s="209"/>
      <c r="CC136" s="209"/>
      <c r="CD136" s="209"/>
      <c r="CE136" s="209"/>
      <c r="CF136" s="209"/>
      <c r="CG136" s="209"/>
      <c r="CH136" s="209"/>
      <c r="CI136" s="209"/>
      <c r="CJ136" s="209"/>
      <c r="CK136" s="209"/>
      <c r="CL136" s="209"/>
      <c r="CM136" s="209"/>
      <c r="CN136" s="209"/>
      <c r="CO136" s="209"/>
      <c r="CP136" s="209"/>
      <c r="CQ136" s="209"/>
      <c r="CR136" s="209"/>
      <c r="CS136" s="209"/>
      <c r="CT136" s="209"/>
      <c r="CU136" s="209"/>
      <c r="CV136" s="209"/>
      <c r="CW136" s="209"/>
      <c r="CX136" s="209"/>
      <c r="CY136" s="209"/>
      <c r="CZ136" s="209"/>
      <c r="DA136" s="209"/>
      <c r="DB136" s="209"/>
      <c r="DC136" s="209"/>
      <c r="DD136" s="209"/>
      <c r="DE136" s="209"/>
      <c r="DF136" s="209"/>
      <c r="DG136" s="209"/>
      <c r="DH136" s="209"/>
      <c r="DI136" s="209"/>
      <c r="DJ136" s="209"/>
      <c r="DK136" s="209"/>
      <c r="DL136" s="209"/>
      <c r="DM136" s="209"/>
      <c r="DN136" s="209"/>
      <c r="DO136" s="209"/>
      <c r="DP136" s="209"/>
      <c r="DQ136" s="209"/>
      <c r="DR136" s="209"/>
      <c r="DS136" s="209"/>
      <c r="DT136" s="209"/>
      <c r="DU136" s="209"/>
      <c r="DV136" s="209"/>
      <c r="DW136" s="209"/>
      <c r="DX136" s="209"/>
      <c r="DY136" s="209"/>
      <c r="DZ136" s="209"/>
      <c r="EA136" s="209"/>
      <c r="EB136" s="209"/>
      <c r="EC136" s="209"/>
      <c r="ED136" s="209"/>
      <c r="EE136" s="209"/>
      <c r="EF136" s="209"/>
      <c r="EG136" s="209"/>
      <c r="EH136" s="209"/>
      <c r="EI136" s="209"/>
      <c r="EJ136" s="209"/>
      <c r="EK136" s="209"/>
      <c r="EL136" s="209"/>
      <c r="EM136" s="209"/>
      <c r="EN136" s="209"/>
      <c r="EO136" s="209"/>
      <c r="EP136" s="209"/>
      <c r="EQ136" s="209"/>
      <c r="ER136" s="209"/>
      <c r="ES136" s="209"/>
      <c r="ET136" s="209"/>
      <c r="EU136" s="209"/>
      <c r="EV136" s="209"/>
      <c r="EW136" s="209"/>
      <c r="EX136" s="209"/>
      <c r="EY136" s="209"/>
      <c r="EZ136" s="209"/>
      <c r="FA136" s="209"/>
      <c r="FB136" s="209"/>
      <c r="FC136" s="209"/>
      <c r="FD136" s="209"/>
      <c r="FE136" s="209"/>
      <c r="FF136" s="209"/>
      <c r="FG136" s="209"/>
      <c r="FH136" s="209"/>
      <c r="FI136" s="209"/>
      <c r="FJ136" s="209"/>
      <c r="FK136" s="209"/>
      <c r="FL136" s="209"/>
      <c r="FM136" s="209"/>
      <c r="FN136" s="209"/>
      <c r="FO136" s="209"/>
      <c r="FP136" s="209"/>
      <c r="FQ136" s="209"/>
      <c r="FR136" s="209"/>
      <c r="FS136" s="209"/>
      <c r="FT136" s="209"/>
      <c r="FU136" s="209"/>
      <c r="FV136" s="209"/>
      <c r="FW136" s="209"/>
      <c r="FX136" s="209"/>
      <c r="FY136" s="209"/>
      <c r="FZ136" s="209"/>
      <c r="GA136" s="209"/>
      <c r="GB136" s="209"/>
      <c r="GC136" s="209"/>
      <c r="GD136" s="209"/>
      <c r="GE136" s="209"/>
      <c r="GF136" s="209"/>
      <c r="GG136" s="209"/>
      <c r="GH136" s="209"/>
      <c r="GI136" s="209"/>
      <c r="GJ136" s="209"/>
      <c r="GK136" s="209"/>
      <c r="GL136" s="209"/>
      <c r="GM136" s="209"/>
      <c r="GN136" s="209"/>
      <c r="GO136" s="209"/>
      <c r="GP136" s="209"/>
      <c r="GQ136" s="209"/>
      <c r="GR136" s="209"/>
      <c r="GS136" s="209"/>
      <c r="GT136" s="209"/>
      <c r="GU136" s="209"/>
      <c r="GV136" s="209"/>
      <c r="GW136" s="209"/>
      <c r="GX136" s="209"/>
      <c r="GY136" s="209"/>
      <c r="GZ136" s="209"/>
      <c r="HA136" s="209"/>
      <c r="HB136" s="209"/>
      <c r="HC136" s="209"/>
      <c r="HD136" s="209"/>
      <c r="HE136" s="209"/>
      <c r="HF136" s="209"/>
      <c r="HG136" s="209"/>
      <c r="HH136" s="209"/>
      <c r="HI136" s="209"/>
      <c r="HJ136" s="209"/>
      <c r="HK136" s="209"/>
      <c r="HL136" s="209"/>
      <c r="HM136" s="209"/>
      <c r="HN136" s="209"/>
      <c r="HO136" s="209"/>
      <c r="HP136" s="209"/>
      <c r="HQ136" s="209"/>
      <c r="HR136" s="209"/>
      <c r="HS136" s="209"/>
      <c r="HT136" s="209"/>
      <c r="HU136" s="209"/>
      <c r="HV136" s="209"/>
      <c r="HW136" s="209"/>
      <c r="HX136" s="209"/>
      <c r="HY136" s="209"/>
      <c r="HZ136" s="209"/>
      <c r="IA136" s="209"/>
      <c r="IB136" s="209"/>
      <c r="IC136" s="209"/>
      <c r="ID136" s="209"/>
      <c r="IE136" s="209"/>
      <c r="IF136" s="209"/>
      <c r="IG136" s="209"/>
      <c r="IH136" s="209"/>
      <c r="II136" s="209"/>
      <c r="IJ136" s="209"/>
      <c r="IK136" s="209"/>
      <c r="IL136" s="209"/>
      <c r="IM136" s="209"/>
      <c r="IN136" s="209"/>
      <c r="IO136" s="209"/>
      <c r="IP136" s="209"/>
      <c r="IQ136" s="209"/>
      <c r="IR136" s="209"/>
      <c r="IS136" s="209"/>
      <c r="IT136" s="209"/>
      <c r="IU136" s="209"/>
      <c r="IV136" s="209"/>
      <c r="IW136" s="209"/>
      <c r="IX136" s="209"/>
      <c r="IY136" s="209"/>
      <c r="IZ136" s="209"/>
      <c r="JA136" s="209"/>
      <c r="JB136" s="209"/>
      <c r="JC136" s="209"/>
      <c r="JD136" s="209"/>
      <c r="JE136" s="209"/>
      <c r="JF136" s="209"/>
      <c r="JG136" s="209"/>
      <c r="JH136" s="209"/>
      <c r="JI136" s="209"/>
      <c r="JJ136" s="209"/>
      <c r="JK136" s="209"/>
      <c r="JL136" s="209"/>
      <c r="JM136" s="209"/>
      <c r="JN136" s="209"/>
      <c r="JO136" s="209"/>
      <c r="JP136" s="209"/>
      <c r="JQ136" s="209"/>
      <c r="JR136" s="209"/>
      <c r="JS136" s="209"/>
      <c r="JT136" s="209"/>
      <c r="JU136" s="209"/>
      <c r="JV136" s="209"/>
      <c r="JW136" s="209"/>
      <c r="JX136" s="209"/>
      <c r="JY136" s="209"/>
      <c r="JZ136" s="209"/>
      <c r="KA136" s="209"/>
      <c r="KB136" s="209"/>
    </row>
    <row r="137" spans="1:288" s="147" customFormat="1" ht="14.25" thickBot="1" x14ac:dyDescent="0.2">
      <c r="A137" s="184" t="s">
        <v>33</v>
      </c>
      <c r="B137" s="275"/>
      <c r="C137" s="185"/>
      <c r="D137" s="207">
        <f>SUBTOTAL(109,D43:D135)</f>
        <v>95</v>
      </c>
      <c r="E137" s="833">
        <f>SUBTOTAL(109,E43:E135)</f>
        <v>2277.9199999999996</v>
      </c>
      <c r="F137" s="259"/>
      <c r="G137" s="228"/>
      <c r="H137" s="206"/>
      <c r="I137" s="207"/>
      <c r="J137" s="207">
        <f>SUBTOTAL(109,J43:J136)</f>
        <v>25244</v>
      </c>
      <c r="K137" s="223">
        <f>SUM(K43:K136)</f>
        <v>637983.94999999984</v>
      </c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  <c r="AA137" s="209"/>
      <c r="AB137" s="209"/>
      <c r="AC137" s="209"/>
      <c r="AD137" s="209"/>
      <c r="AE137" s="209"/>
      <c r="AF137" s="209"/>
      <c r="AG137" s="209"/>
      <c r="AH137" s="209"/>
      <c r="AI137" s="209"/>
      <c r="AJ137" s="209"/>
      <c r="AK137" s="209"/>
      <c r="AL137" s="209"/>
      <c r="AM137" s="209"/>
      <c r="AN137" s="209"/>
      <c r="AO137" s="209"/>
      <c r="AP137" s="209"/>
      <c r="AQ137" s="209"/>
      <c r="AR137" s="209"/>
      <c r="AS137" s="209"/>
      <c r="AT137" s="209"/>
      <c r="AU137" s="209"/>
      <c r="AV137" s="209"/>
      <c r="AW137" s="209"/>
      <c r="AX137" s="209"/>
      <c r="AY137" s="209"/>
      <c r="AZ137" s="209"/>
      <c r="BA137" s="209"/>
      <c r="BB137" s="209"/>
      <c r="BC137" s="209"/>
      <c r="BD137" s="209"/>
      <c r="BE137" s="209"/>
      <c r="BF137" s="209"/>
      <c r="BG137" s="209"/>
      <c r="BH137" s="209"/>
      <c r="BI137" s="209"/>
      <c r="BJ137" s="209"/>
      <c r="BK137" s="209"/>
      <c r="BL137" s="209"/>
      <c r="BM137" s="209"/>
      <c r="BN137" s="209"/>
      <c r="BO137" s="209"/>
      <c r="BP137" s="209"/>
      <c r="BQ137" s="209"/>
      <c r="BR137" s="209"/>
      <c r="BS137" s="209"/>
      <c r="BT137" s="209"/>
      <c r="BU137" s="209"/>
      <c r="BV137" s="209"/>
      <c r="BW137" s="209"/>
      <c r="BX137" s="209"/>
      <c r="BY137" s="209"/>
      <c r="BZ137" s="209"/>
      <c r="CA137" s="209"/>
      <c r="CB137" s="209"/>
      <c r="CC137" s="209"/>
      <c r="CD137" s="209"/>
      <c r="CE137" s="209"/>
      <c r="CF137" s="209"/>
      <c r="CG137" s="209"/>
      <c r="CH137" s="209"/>
      <c r="CI137" s="209"/>
      <c r="CJ137" s="209"/>
      <c r="CK137" s="209"/>
      <c r="CL137" s="209"/>
      <c r="CM137" s="209"/>
      <c r="CN137" s="209"/>
      <c r="CO137" s="209"/>
      <c r="CP137" s="209"/>
      <c r="CQ137" s="209"/>
      <c r="CR137" s="209"/>
      <c r="CS137" s="209"/>
      <c r="CT137" s="209"/>
      <c r="CU137" s="209"/>
      <c r="CV137" s="209"/>
      <c r="CW137" s="209"/>
      <c r="CX137" s="209"/>
      <c r="CY137" s="209"/>
      <c r="CZ137" s="209"/>
      <c r="DA137" s="209"/>
      <c r="DB137" s="209"/>
      <c r="DC137" s="209"/>
      <c r="DD137" s="209"/>
      <c r="DE137" s="209"/>
      <c r="DF137" s="209"/>
      <c r="DG137" s="209"/>
      <c r="DH137" s="209"/>
      <c r="DI137" s="209"/>
      <c r="DJ137" s="209"/>
      <c r="DK137" s="209"/>
      <c r="DL137" s="209"/>
      <c r="DM137" s="209"/>
      <c r="DN137" s="209"/>
      <c r="DO137" s="209"/>
      <c r="DP137" s="209"/>
      <c r="DQ137" s="209"/>
      <c r="DR137" s="209"/>
      <c r="DS137" s="209"/>
      <c r="DT137" s="209"/>
      <c r="DU137" s="209"/>
      <c r="DV137" s="209"/>
      <c r="DW137" s="209"/>
      <c r="DX137" s="209"/>
      <c r="DY137" s="209"/>
      <c r="DZ137" s="209"/>
      <c r="EA137" s="209"/>
      <c r="EB137" s="209"/>
      <c r="EC137" s="209"/>
      <c r="ED137" s="209"/>
      <c r="EE137" s="209"/>
      <c r="EF137" s="209"/>
      <c r="EG137" s="209"/>
      <c r="EH137" s="209"/>
      <c r="EI137" s="209"/>
      <c r="EJ137" s="209"/>
      <c r="EK137" s="209"/>
      <c r="EL137" s="209"/>
      <c r="EM137" s="209"/>
      <c r="EN137" s="209"/>
      <c r="EO137" s="209"/>
      <c r="EP137" s="209"/>
      <c r="EQ137" s="209"/>
      <c r="ER137" s="209"/>
      <c r="ES137" s="209"/>
      <c r="ET137" s="209"/>
      <c r="EU137" s="209"/>
      <c r="EV137" s="209"/>
      <c r="EW137" s="209"/>
      <c r="EX137" s="209"/>
      <c r="EY137" s="209"/>
      <c r="EZ137" s="209"/>
      <c r="FA137" s="209"/>
      <c r="FB137" s="209"/>
      <c r="FC137" s="209"/>
      <c r="FD137" s="209"/>
      <c r="FE137" s="209"/>
      <c r="FF137" s="209"/>
      <c r="FG137" s="209"/>
      <c r="FH137" s="209"/>
      <c r="FI137" s="209"/>
      <c r="FJ137" s="209"/>
      <c r="FK137" s="209"/>
      <c r="FL137" s="209"/>
      <c r="FM137" s="209"/>
      <c r="FN137" s="209"/>
      <c r="FO137" s="209"/>
      <c r="FP137" s="209"/>
      <c r="FQ137" s="209"/>
      <c r="FR137" s="209"/>
      <c r="FS137" s="209"/>
      <c r="FT137" s="209"/>
      <c r="FU137" s="209"/>
      <c r="FV137" s="209"/>
      <c r="FW137" s="209"/>
      <c r="FX137" s="209"/>
      <c r="FY137" s="209"/>
      <c r="FZ137" s="209"/>
      <c r="GA137" s="209"/>
      <c r="GB137" s="209"/>
      <c r="GC137" s="209"/>
      <c r="GD137" s="209"/>
      <c r="GE137" s="209"/>
      <c r="GF137" s="209"/>
      <c r="GG137" s="209"/>
      <c r="GH137" s="209"/>
      <c r="GI137" s="209"/>
      <c r="GJ137" s="209"/>
      <c r="GK137" s="209"/>
      <c r="GL137" s="209"/>
      <c r="GM137" s="209"/>
      <c r="GN137" s="209"/>
      <c r="GO137" s="209"/>
      <c r="GP137" s="209"/>
      <c r="GQ137" s="209"/>
      <c r="GR137" s="209"/>
      <c r="GS137" s="209"/>
      <c r="GT137" s="209"/>
      <c r="GU137" s="209"/>
      <c r="GV137" s="209"/>
      <c r="GW137" s="209"/>
      <c r="GX137" s="209"/>
      <c r="GY137" s="209"/>
      <c r="GZ137" s="209"/>
      <c r="HA137" s="209"/>
      <c r="HB137" s="209"/>
      <c r="HC137" s="209"/>
      <c r="HD137" s="209"/>
      <c r="HE137" s="209"/>
      <c r="HF137" s="209"/>
      <c r="HG137" s="209"/>
      <c r="HH137" s="209"/>
      <c r="HI137" s="209"/>
      <c r="HJ137" s="209"/>
      <c r="HK137" s="209"/>
      <c r="HL137" s="209"/>
      <c r="HM137" s="209"/>
      <c r="HN137" s="209"/>
      <c r="HO137" s="209"/>
      <c r="HP137" s="209"/>
      <c r="HQ137" s="209"/>
      <c r="HR137" s="209"/>
      <c r="HS137" s="209"/>
      <c r="HT137" s="209"/>
      <c r="HU137" s="209"/>
      <c r="HV137" s="209"/>
      <c r="HW137" s="209"/>
      <c r="HX137" s="209"/>
      <c r="HY137" s="209"/>
      <c r="HZ137" s="209"/>
      <c r="IA137" s="209"/>
      <c r="IB137" s="209"/>
      <c r="IC137" s="209"/>
      <c r="ID137" s="209"/>
      <c r="IE137" s="209"/>
      <c r="IF137" s="209"/>
      <c r="IG137" s="209"/>
      <c r="IH137" s="209"/>
      <c r="II137" s="209"/>
      <c r="IJ137" s="209"/>
      <c r="IK137" s="209"/>
      <c r="IL137" s="209"/>
      <c r="IM137" s="209"/>
      <c r="IN137" s="209"/>
      <c r="IO137" s="209"/>
      <c r="IP137" s="209"/>
      <c r="IQ137" s="209"/>
      <c r="IR137" s="209"/>
      <c r="IS137" s="209"/>
      <c r="IT137" s="209"/>
      <c r="IU137" s="209"/>
      <c r="IV137" s="209"/>
      <c r="IW137" s="209"/>
      <c r="IX137" s="209"/>
      <c r="IY137" s="209"/>
      <c r="IZ137" s="209"/>
      <c r="JA137" s="209"/>
      <c r="JB137" s="209"/>
      <c r="JC137" s="209"/>
      <c r="JD137" s="209"/>
      <c r="JE137" s="209"/>
      <c r="JF137" s="209"/>
      <c r="JG137" s="209"/>
      <c r="JH137" s="209"/>
      <c r="JI137" s="209"/>
      <c r="JJ137" s="209"/>
      <c r="JK137" s="209"/>
      <c r="JL137" s="209"/>
      <c r="JM137" s="209"/>
      <c r="JN137" s="209"/>
      <c r="JO137" s="209"/>
      <c r="JP137" s="209"/>
      <c r="JQ137" s="209"/>
      <c r="JR137" s="209"/>
      <c r="JS137" s="209"/>
      <c r="JT137" s="209"/>
      <c r="JU137" s="209"/>
      <c r="JV137" s="209"/>
      <c r="JW137" s="209"/>
      <c r="JX137" s="209"/>
      <c r="JY137" s="209"/>
      <c r="JZ137" s="209"/>
      <c r="KA137" s="209"/>
      <c r="KB137" s="209"/>
    </row>
    <row r="138" spans="1:288" s="147" customFormat="1" x14ac:dyDescent="0.15">
      <c r="A138" s="246" t="s">
        <v>431</v>
      </c>
      <c r="B138" s="194"/>
      <c r="C138" s="298"/>
      <c r="D138" s="166"/>
      <c r="E138" s="299"/>
      <c r="F138" s="291"/>
      <c r="G138" s="290"/>
      <c r="H138" s="193"/>
      <c r="I138" s="166"/>
      <c r="J138" s="166"/>
      <c r="K138" s="171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D138" s="209"/>
      <c r="AE138" s="209"/>
      <c r="AF138" s="209"/>
      <c r="AG138" s="209"/>
      <c r="AH138" s="209"/>
      <c r="AI138" s="209"/>
      <c r="AJ138" s="209"/>
      <c r="AK138" s="209"/>
      <c r="AL138" s="209"/>
      <c r="AM138" s="209"/>
      <c r="AN138" s="209"/>
      <c r="AO138" s="209"/>
      <c r="AP138" s="209"/>
      <c r="AQ138" s="209"/>
      <c r="AR138" s="209"/>
      <c r="AS138" s="209"/>
      <c r="AT138" s="209"/>
      <c r="AU138" s="209"/>
      <c r="AV138" s="209"/>
      <c r="AW138" s="209"/>
      <c r="AX138" s="209"/>
      <c r="AY138" s="209"/>
      <c r="AZ138" s="209"/>
      <c r="BA138" s="209"/>
      <c r="BB138" s="209"/>
      <c r="BC138" s="209"/>
      <c r="BD138" s="209"/>
      <c r="BE138" s="209"/>
      <c r="BF138" s="209"/>
      <c r="BG138" s="209"/>
      <c r="BH138" s="209"/>
      <c r="BI138" s="209"/>
      <c r="BJ138" s="209"/>
      <c r="BK138" s="209"/>
      <c r="BL138" s="209"/>
      <c r="BM138" s="209"/>
      <c r="BN138" s="209"/>
      <c r="BO138" s="209"/>
      <c r="BP138" s="209"/>
      <c r="BQ138" s="209"/>
      <c r="BR138" s="209"/>
      <c r="BS138" s="209"/>
      <c r="BT138" s="209"/>
      <c r="BU138" s="209"/>
      <c r="BV138" s="209"/>
      <c r="BW138" s="209"/>
      <c r="BX138" s="209"/>
      <c r="BY138" s="209"/>
      <c r="BZ138" s="209"/>
      <c r="CA138" s="209"/>
      <c r="CB138" s="209"/>
      <c r="CC138" s="209"/>
      <c r="CD138" s="209"/>
      <c r="CE138" s="209"/>
      <c r="CF138" s="209"/>
      <c r="CG138" s="209"/>
      <c r="CH138" s="209"/>
      <c r="CI138" s="209"/>
      <c r="CJ138" s="209"/>
      <c r="CK138" s="209"/>
      <c r="CL138" s="209"/>
      <c r="CM138" s="209"/>
      <c r="CN138" s="209"/>
      <c r="CO138" s="209"/>
      <c r="CP138" s="209"/>
      <c r="CQ138" s="209"/>
      <c r="CR138" s="209"/>
      <c r="CS138" s="209"/>
      <c r="CT138" s="209"/>
      <c r="CU138" s="209"/>
      <c r="CV138" s="209"/>
      <c r="CW138" s="209"/>
      <c r="CX138" s="209"/>
      <c r="CY138" s="209"/>
      <c r="CZ138" s="209"/>
      <c r="DA138" s="209"/>
      <c r="DB138" s="209"/>
      <c r="DC138" s="209"/>
      <c r="DD138" s="209"/>
      <c r="DE138" s="209"/>
      <c r="DF138" s="209"/>
      <c r="DG138" s="209"/>
      <c r="DH138" s="209"/>
      <c r="DI138" s="209"/>
      <c r="DJ138" s="209"/>
      <c r="DK138" s="209"/>
      <c r="DL138" s="209"/>
      <c r="DM138" s="209"/>
      <c r="DN138" s="209"/>
      <c r="DO138" s="209"/>
      <c r="DP138" s="209"/>
      <c r="DQ138" s="209"/>
      <c r="DR138" s="209"/>
      <c r="DS138" s="209"/>
      <c r="DT138" s="209"/>
      <c r="DU138" s="209"/>
      <c r="DV138" s="209"/>
      <c r="DW138" s="209"/>
      <c r="DX138" s="209"/>
      <c r="DY138" s="209"/>
      <c r="DZ138" s="209"/>
      <c r="EA138" s="209"/>
      <c r="EB138" s="209"/>
      <c r="EC138" s="209"/>
      <c r="ED138" s="209"/>
      <c r="EE138" s="209"/>
      <c r="EF138" s="209"/>
      <c r="EG138" s="209"/>
      <c r="EH138" s="209"/>
      <c r="EI138" s="209"/>
      <c r="EJ138" s="209"/>
      <c r="EK138" s="209"/>
      <c r="EL138" s="209"/>
      <c r="EM138" s="209"/>
      <c r="EN138" s="209"/>
      <c r="EO138" s="209"/>
      <c r="EP138" s="209"/>
      <c r="EQ138" s="209"/>
      <c r="ER138" s="209"/>
      <c r="ES138" s="209"/>
      <c r="ET138" s="209"/>
      <c r="EU138" s="209"/>
      <c r="EV138" s="209"/>
      <c r="EW138" s="209"/>
      <c r="EX138" s="209"/>
      <c r="EY138" s="209"/>
      <c r="EZ138" s="209"/>
      <c r="FA138" s="209"/>
      <c r="FB138" s="209"/>
      <c r="FC138" s="209"/>
      <c r="FD138" s="209"/>
      <c r="FE138" s="209"/>
      <c r="FF138" s="209"/>
      <c r="FG138" s="209"/>
      <c r="FH138" s="209"/>
      <c r="FI138" s="209"/>
      <c r="FJ138" s="209"/>
      <c r="FK138" s="209"/>
      <c r="FL138" s="209"/>
      <c r="FM138" s="209"/>
      <c r="FN138" s="209"/>
      <c r="FO138" s="209"/>
      <c r="FP138" s="209"/>
      <c r="FQ138" s="209"/>
      <c r="FR138" s="209"/>
      <c r="FS138" s="209"/>
      <c r="FT138" s="209"/>
      <c r="FU138" s="209"/>
      <c r="FV138" s="209"/>
      <c r="FW138" s="209"/>
      <c r="FX138" s="209"/>
      <c r="FY138" s="209"/>
      <c r="FZ138" s="209"/>
      <c r="GA138" s="209"/>
      <c r="GB138" s="209"/>
      <c r="GC138" s="209"/>
      <c r="GD138" s="209"/>
      <c r="GE138" s="209"/>
      <c r="GF138" s="209"/>
      <c r="GG138" s="209"/>
      <c r="GH138" s="209"/>
      <c r="GI138" s="209"/>
      <c r="GJ138" s="209"/>
      <c r="GK138" s="209"/>
      <c r="GL138" s="209"/>
      <c r="GM138" s="209"/>
      <c r="GN138" s="209"/>
      <c r="GO138" s="209"/>
      <c r="GP138" s="209"/>
      <c r="GQ138" s="209"/>
      <c r="GR138" s="209"/>
      <c r="GS138" s="209"/>
      <c r="GT138" s="209"/>
      <c r="GU138" s="209"/>
      <c r="GV138" s="209"/>
      <c r="GW138" s="209"/>
      <c r="GX138" s="209"/>
      <c r="GY138" s="209"/>
      <c r="GZ138" s="209"/>
      <c r="HA138" s="209"/>
      <c r="HB138" s="209"/>
      <c r="HC138" s="209"/>
      <c r="HD138" s="209"/>
      <c r="HE138" s="209"/>
      <c r="HF138" s="209"/>
      <c r="HG138" s="209"/>
      <c r="HH138" s="209"/>
      <c r="HI138" s="209"/>
      <c r="HJ138" s="209"/>
      <c r="HK138" s="209"/>
      <c r="HL138" s="209"/>
      <c r="HM138" s="209"/>
      <c r="HN138" s="209"/>
      <c r="HO138" s="209"/>
      <c r="HP138" s="209"/>
      <c r="HQ138" s="209"/>
      <c r="HR138" s="209"/>
      <c r="HS138" s="209"/>
      <c r="HT138" s="209"/>
      <c r="HU138" s="209"/>
      <c r="HV138" s="209"/>
      <c r="HW138" s="209"/>
      <c r="HX138" s="209"/>
      <c r="HY138" s="209"/>
      <c r="HZ138" s="209"/>
      <c r="IA138" s="209"/>
      <c r="IB138" s="209"/>
      <c r="IC138" s="209"/>
      <c r="ID138" s="209"/>
      <c r="IE138" s="209"/>
      <c r="IF138" s="209"/>
      <c r="IG138" s="209"/>
      <c r="IH138" s="209"/>
      <c r="II138" s="209"/>
      <c r="IJ138" s="209"/>
      <c r="IK138" s="209"/>
      <c r="IL138" s="209"/>
      <c r="IM138" s="209"/>
      <c r="IN138" s="209"/>
      <c r="IO138" s="209"/>
      <c r="IP138" s="209"/>
      <c r="IQ138" s="209"/>
      <c r="IR138" s="209"/>
      <c r="IS138" s="209"/>
      <c r="IT138" s="209"/>
      <c r="IU138" s="209"/>
      <c r="IV138" s="209"/>
      <c r="IW138" s="209"/>
      <c r="IX138" s="209"/>
      <c r="IY138" s="209"/>
      <c r="IZ138" s="209"/>
      <c r="JA138" s="209"/>
      <c r="JB138" s="209"/>
      <c r="JC138" s="209"/>
      <c r="JD138" s="209"/>
      <c r="JE138" s="209"/>
      <c r="JF138" s="209"/>
      <c r="JG138" s="209"/>
      <c r="JH138" s="209"/>
      <c r="JI138" s="209"/>
      <c r="JJ138" s="209"/>
      <c r="JK138" s="209"/>
      <c r="JL138" s="209"/>
      <c r="JM138" s="209"/>
      <c r="JN138" s="209"/>
      <c r="JO138" s="209"/>
      <c r="JP138" s="209"/>
      <c r="JQ138" s="209"/>
      <c r="JR138" s="209"/>
      <c r="JS138" s="209"/>
      <c r="JT138" s="209"/>
      <c r="JU138" s="209"/>
      <c r="JV138" s="209"/>
      <c r="JW138" s="209"/>
      <c r="JX138" s="209"/>
      <c r="JY138" s="209"/>
      <c r="JZ138" s="209"/>
      <c r="KA138" s="209"/>
      <c r="KB138" s="209"/>
    </row>
    <row r="139" spans="1:288" s="147" customFormat="1" x14ac:dyDescent="0.15">
      <c r="A139" s="167">
        <v>301</v>
      </c>
      <c r="B139" s="182" t="s">
        <v>432</v>
      </c>
      <c r="C139" s="168">
        <v>6.54</v>
      </c>
      <c r="D139" s="86">
        <v>1</v>
      </c>
      <c r="E139" s="169">
        <f>SUM(C139*D139)</f>
        <v>6.54</v>
      </c>
      <c r="F139" s="232"/>
      <c r="G139" s="189" t="s">
        <v>433</v>
      </c>
      <c r="H139" s="602" t="s">
        <v>9</v>
      </c>
      <c r="I139" s="592" t="s">
        <v>10</v>
      </c>
      <c r="J139" s="86">
        <v>261</v>
      </c>
      <c r="K139" s="219">
        <f>E139*J139</f>
        <v>1706.94</v>
      </c>
      <c r="M139" s="209"/>
      <c r="N139" s="209"/>
      <c r="O139" s="209"/>
      <c r="P139" s="209"/>
      <c r="Q139" s="209"/>
      <c r="R139" s="209"/>
      <c r="S139" s="209"/>
      <c r="T139" s="209"/>
      <c r="U139" s="209"/>
      <c r="V139" s="209"/>
      <c r="W139" s="209"/>
      <c r="X139" s="209"/>
      <c r="Y139" s="209"/>
      <c r="Z139" s="209"/>
      <c r="AA139" s="209"/>
      <c r="AB139" s="209"/>
      <c r="AC139" s="209"/>
      <c r="AD139" s="209"/>
      <c r="AE139" s="209"/>
      <c r="AF139" s="209"/>
      <c r="AG139" s="209"/>
      <c r="AH139" s="209"/>
      <c r="AI139" s="209"/>
      <c r="AJ139" s="209"/>
      <c r="AK139" s="209"/>
      <c r="AL139" s="209"/>
      <c r="AM139" s="209"/>
      <c r="AN139" s="209"/>
      <c r="AO139" s="209"/>
      <c r="AP139" s="209"/>
      <c r="AQ139" s="209"/>
      <c r="AR139" s="209"/>
      <c r="AS139" s="209"/>
      <c r="AT139" s="209"/>
      <c r="AU139" s="209"/>
      <c r="AV139" s="209"/>
      <c r="AW139" s="209"/>
      <c r="AX139" s="209"/>
      <c r="AY139" s="209"/>
      <c r="AZ139" s="209"/>
      <c r="BA139" s="209"/>
      <c r="BB139" s="209"/>
      <c r="BC139" s="209"/>
      <c r="BD139" s="209"/>
      <c r="BE139" s="209"/>
      <c r="BF139" s="209"/>
      <c r="BG139" s="209"/>
      <c r="BH139" s="209"/>
      <c r="BI139" s="209"/>
      <c r="BJ139" s="209"/>
      <c r="BK139" s="209"/>
      <c r="BL139" s="209"/>
      <c r="BM139" s="209"/>
      <c r="BN139" s="209"/>
      <c r="BO139" s="209"/>
      <c r="BP139" s="209"/>
      <c r="BQ139" s="209"/>
      <c r="BR139" s="209"/>
      <c r="BS139" s="209"/>
      <c r="BT139" s="209"/>
      <c r="BU139" s="209"/>
      <c r="BV139" s="209"/>
      <c r="BW139" s="209"/>
      <c r="BX139" s="209"/>
      <c r="BY139" s="209"/>
      <c r="BZ139" s="209"/>
      <c r="CA139" s="209"/>
      <c r="CB139" s="209"/>
      <c r="CC139" s="209"/>
      <c r="CD139" s="209"/>
      <c r="CE139" s="209"/>
      <c r="CF139" s="209"/>
      <c r="CG139" s="209"/>
      <c r="CH139" s="209"/>
      <c r="CI139" s="209"/>
      <c r="CJ139" s="209"/>
      <c r="CK139" s="209"/>
      <c r="CL139" s="209"/>
      <c r="CM139" s="209"/>
      <c r="CN139" s="209"/>
      <c r="CO139" s="209"/>
      <c r="CP139" s="209"/>
      <c r="CQ139" s="209"/>
      <c r="CR139" s="209"/>
      <c r="CS139" s="209"/>
      <c r="CT139" s="209"/>
      <c r="CU139" s="209"/>
      <c r="CV139" s="209"/>
      <c r="CW139" s="209"/>
      <c r="CX139" s="209"/>
      <c r="CY139" s="209"/>
      <c r="CZ139" s="209"/>
      <c r="DA139" s="209"/>
      <c r="DB139" s="209"/>
      <c r="DC139" s="209"/>
      <c r="DD139" s="209"/>
      <c r="DE139" s="209"/>
      <c r="DF139" s="209"/>
      <c r="DG139" s="209"/>
      <c r="DH139" s="209"/>
      <c r="DI139" s="209"/>
      <c r="DJ139" s="209"/>
      <c r="DK139" s="209"/>
      <c r="DL139" s="209"/>
      <c r="DM139" s="209"/>
      <c r="DN139" s="209"/>
      <c r="DO139" s="209"/>
      <c r="DP139" s="209"/>
      <c r="DQ139" s="209"/>
      <c r="DR139" s="209"/>
      <c r="DS139" s="209"/>
      <c r="DT139" s="209"/>
      <c r="DU139" s="209"/>
      <c r="DV139" s="209"/>
      <c r="DW139" s="209"/>
      <c r="DX139" s="209"/>
      <c r="DY139" s="209"/>
      <c r="DZ139" s="209"/>
      <c r="EA139" s="209"/>
      <c r="EB139" s="209"/>
      <c r="EC139" s="209"/>
      <c r="ED139" s="209"/>
      <c r="EE139" s="209"/>
      <c r="EF139" s="209"/>
      <c r="EG139" s="209"/>
      <c r="EH139" s="209"/>
      <c r="EI139" s="209"/>
      <c r="EJ139" s="209"/>
      <c r="EK139" s="209"/>
      <c r="EL139" s="209"/>
      <c r="EM139" s="209"/>
      <c r="EN139" s="209"/>
      <c r="EO139" s="209"/>
      <c r="EP139" s="209"/>
      <c r="EQ139" s="209"/>
      <c r="ER139" s="209"/>
      <c r="ES139" s="209"/>
      <c r="ET139" s="209"/>
      <c r="EU139" s="209"/>
      <c r="EV139" s="209"/>
      <c r="EW139" s="209"/>
      <c r="EX139" s="209"/>
      <c r="EY139" s="209"/>
      <c r="EZ139" s="209"/>
      <c r="FA139" s="209"/>
      <c r="FB139" s="209"/>
      <c r="FC139" s="209"/>
      <c r="FD139" s="209"/>
      <c r="FE139" s="209"/>
      <c r="FF139" s="209"/>
      <c r="FG139" s="209"/>
      <c r="FH139" s="209"/>
      <c r="FI139" s="209"/>
      <c r="FJ139" s="209"/>
      <c r="FK139" s="209"/>
      <c r="FL139" s="209"/>
      <c r="FM139" s="209"/>
      <c r="FN139" s="209"/>
      <c r="FO139" s="209"/>
      <c r="FP139" s="209"/>
      <c r="FQ139" s="209"/>
      <c r="FR139" s="209"/>
      <c r="FS139" s="209"/>
      <c r="FT139" s="209"/>
      <c r="FU139" s="209"/>
      <c r="FV139" s="209"/>
      <c r="FW139" s="209"/>
      <c r="FX139" s="209"/>
      <c r="FY139" s="209"/>
      <c r="FZ139" s="209"/>
      <c r="GA139" s="209"/>
      <c r="GB139" s="209"/>
      <c r="GC139" s="209"/>
      <c r="GD139" s="209"/>
      <c r="GE139" s="209"/>
      <c r="GF139" s="209"/>
      <c r="GG139" s="209"/>
      <c r="GH139" s="209"/>
      <c r="GI139" s="209"/>
      <c r="GJ139" s="209"/>
      <c r="GK139" s="209"/>
      <c r="GL139" s="209"/>
      <c r="GM139" s="209"/>
      <c r="GN139" s="209"/>
      <c r="GO139" s="209"/>
      <c r="GP139" s="209"/>
      <c r="GQ139" s="209"/>
      <c r="GR139" s="209"/>
      <c r="GS139" s="209"/>
      <c r="GT139" s="209"/>
      <c r="GU139" s="209"/>
      <c r="GV139" s="209"/>
      <c r="GW139" s="209"/>
      <c r="GX139" s="209"/>
      <c r="GY139" s="209"/>
      <c r="GZ139" s="209"/>
      <c r="HA139" s="209"/>
      <c r="HB139" s="209"/>
      <c r="HC139" s="209"/>
      <c r="HD139" s="209"/>
      <c r="HE139" s="209"/>
      <c r="HF139" s="209"/>
      <c r="HG139" s="209"/>
      <c r="HH139" s="209"/>
      <c r="HI139" s="209"/>
      <c r="HJ139" s="209"/>
      <c r="HK139" s="209"/>
      <c r="HL139" s="209"/>
      <c r="HM139" s="209"/>
      <c r="HN139" s="209"/>
      <c r="HO139" s="209"/>
      <c r="HP139" s="209"/>
      <c r="HQ139" s="209"/>
      <c r="HR139" s="209"/>
      <c r="HS139" s="209"/>
      <c r="HT139" s="209"/>
      <c r="HU139" s="209"/>
      <c r="HV139" s="209"/>
      <c r="HW139" s="209"/>
      <c r="HX139" s="209"/>
      <c r="HY139" s="209"/>
      <c r="HZ139" s="209"/>
      <c r="IA139" s="209"/>
      <c r="IB139" s="209"/>
      <c r="IC139" s="209"/>
      <c r="ID139" s="209"/>
      <c r="IE139" s="209"/>
      <c r="IF139" s="209"/>
      <c r="IG139" s="209"/>
      <c r="IH139" s="209"/>
      <c r="II139" s="209"/>
      <c r="IJ139" s="209"/>
      <c r="IK139" s="209"/>
      <c r="IL139" s="209"/>
      <c r="IM139" s="209"/>
      <c r="IN139" s="209"/>
      <c r="IO139" s="209"/>
      <c r="IP139" s="209"/>
      <c r="IQ139" s="209"/>
      <c r="IR139" s="209"/>
      <c r="IS139" s="209"/>
      <c r="IT139" s="209"/>
      <c r="IU139" s="209"/>
      <c r="IV139" s="209"/>
      <c r="IW139" s="209"/>
      <c r="IX139" s="209"/>
      <c r="IY139" s="209"/>
      <c r="IZ139" s="209"/>
      <c r="JA139" s="209"/>
      <c r="JB139" s="209"/>
      <c r="JC139" s="209"/>
      <c r="JD139" s="209"/>
      <c r="JE139" s="209"/>
      <c r="JF139" s="209"/>
      <c r="JG139" s="209"/>
      <c r="JH139" s="209"/>
      <c r="JI139" s="209"/>
      <c r="JJ139" s="209"/>
      <c r="JK139" s="209"/>
      <c r="JL139" s="209"/>
      <c r="JM139" s="209"/>
      <c r="JN139" s="209"/>
      <c r="JO139" s="209"/>
      <c r="JP139" s="209"/>
      <c r="JQ139" s="209"/>
      <c r="JR139" s="209"/>
      <c r="JS139" s="209"/>
      <c r="JT139" s="209"/>
      <c r="JU139" s="209"/>
      <c r="JV139" s="209"/>
      <c r="JW139" s="209"/>
      <c r="JX139" s="209"/>
      <c r="JY139" s="209"/>
      <c r="JZ139" s="209"/>
      <c r="KA139" s="209"/>
      <c r="KB139" s="209"/>
    </row>
    <row r="140" spans="1:288" s="147" customFormat="1" x14ac:dyDescent="0.15">
      <c r="A140" s="167">
        <v>302</v>
      </c>
      <c r="B140" s="182" t="s">
        <v>434</v>
      </c>
      <c r="C140" s="168">
        <v>28.79</v>
      </c>
      <c r="D140" s="86">
        <v>1</v>
      </c>
      <c r="E140" s="169">
        <f t="shared" ref="E140:E145" si="8">SUM(C140*D140)</f>
        <v>28.79</v>
      </c>
      <c r="F140" s="232" t="s">
        <v>367</v>
      </c>
      <c r="G140" s="189"/>
      <c r="H140" s="602" t="s">
        <v>9</v>
      </c>
      <c r="I140" s="592" t="s">
        <v>10</v>
      </c>
      <c r="J140" s="86">
        <v>261</v>
      </c>
      <c r="K140" s="219">
        <f>E140*J140</f>
        <v>7514.19</v>
      </c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09"/>
      <c r="AD140" s="209"/>
      <c r="AE140" s="209"/>
      <c r="AF140" s="209"/>
      <c r="AG140" s="209"/>
      <c r="AH140" s="209"/>
      <c r="AI140" s="209"/>
      <c r="AJ140" s="209"/>
      <c r="AK140" s="209"/>
      <c r="AL140" s="209"/>
      <c r="AM140" s="209"/>
      <c r="AN140" s="209"/>
      <c r="AO140" s="209"/>
      <c r="AP140" s="209"/>
      <c r="AQ140" s="209"/>
      <c r="AR140" s="209"/>
      <c r="AS140" s="209"/>
      <c r="AT140" s="209"/>
      <c r="AU140" s="209"/>
      <c r="AV140" s="209"/>
      <c r="AW140" s="209"/>
      <c r="AX140" s="209"/>
      <c r="AY140" s="209"/>
      <c r="AZ140" s="209"/>
      <c r="BA140" s="209"/>
      <c r="BB140" s="209"/>
      <c r="BC140" s="209"/>
      <c r="BD140" s="209"/>
      <c r="BE140" s="209"/>
      <c r="BF140" s="209"/>
      <c r="BG140" s="209"/>
      <c r="BH140" s="209"/>
      <c r="BI140" s="209"/>
      <c r="BJ140" s="209"/>
      <c r="BK140" s="209"/>
      <c r="BL140" s="209"/>
      <c r="BM140" s="209"/>
      <c r="BN140" s="209"/>
      <c r="BO140" s="209"/>
      <c r="BP140" s="209"/>
      <c r="BQ140" s="209"/>
      <c r="BR140" s="209"/>
      <c r="BS140" s="209"/>
      <c r="BT140" s="209"/>
      <c r="BU140" s="209"/>
      <c r="BV140" s="209"/>
      <c r="BW140" s="209"/>
      <c r="BX140" s="209"/>
      <c r="BY140" s="209"/>
      <c r="BZ140" s="209"/>
      <c r="CA140" s="209"/>
      <c r="CB140" s="209"/>
      <c r="CC140" s="209"/>
      <c r="CD140" s="209"/>
      <c r="CE140" s="209"/>
      <c r="CF140" s="209"/>
      <c r="CG140" s="209"/>
      <c r="CH140" s="209"/>
      <c r="CI140" s="209"/>
      <c r="CJ140" s="209"/>
      <c r="CK140" s="209"/>
      <c r="CL140" s="209"/>
      <c r="CM140" s="209"/>
      <c r="CN140" s="209"/>
      <c r="CO140" s="209"/>
      <c r="CP140" s="209"/>
      <c r="CQ140" s="209"/>
      <c r="CR140" s="209"/>
      <c r="CS140" s="209"/>
      <c r="CT140" s="209"/>
      <c r="CU140" s="209"/>
      <c r="CV140" s="209"/>
      <c r="CW140" s="209"/>
      <c r="CX140" s="209"/>
      <c r="CY140" s="209"/>
      <c r="CZ140" s="209"/>
      <c r="DA140" s="209"/>
      <c r="DB140" s="209"/>
      <c r="DC140" s="209"/>
      <c r="DD140" s="209"/>
      <c r="DE140" s="209"/>
      <c r="DF140" s="209"/>
      <c r="DG140" s="209"/>
      <c r="DH140" s="209"/>
      <c r="DI140" s="209"/>
      <c r="DJ140" s="209"/>
      <c r="DK140" s="209"/>
      <c r="DL140" s="209"/>
      <c r="DM140" s="209"/>
      <c r="DN140" s="209"/>
      <c r="DO140" s="209"/>
      <c r="DP140" s="209"/>
      <c r="DQ140" s="209"/>
      <c r="DR140" s="209"/>
      <c r="DS140" s="209"/>
      <c r="DT140" s="209"/>
      <c r="DU140" s="209"/>
      <c r="DV140" s="209"/>
      <c r="DW140" s="209"/>
      <c r="DX140" s="209"/>
      <c r="DY140" s="209"/>
      <c r="DZ140" s="209"/>
      <c r="EA140" s="209"/>
      <c r="EB140" s="209"/>
      <c r="EC140" s="209"/>
      <c r="ED140" s="209"/>
      <c r="EE140" s="209"/>
      <c r="EF140" s="209"/>
      <c r="EG140" s="209"/>
      <c r="EH140" s="209"/>
      <c r="EI140" s="209"/>
      <c r="EJ140" s="209"/>
      <c r="EK140" s="209"/>
      <c r="EL140" s="209"/>
      <c r="EM140" s="209"/>
      <c r="EN140" s="209"/>
      <c r="EO140" s="209"/>
      <c r="EP140" s="209"/>
      <c r="EQ140" s="209"/>
      <c r="ER140" s="209"/>
      <c r="ES140" s="209"/>
      <c r="ET140" s="209"/>
      <c r="EU140" s="209"/>
      <c r="EV140" s="209"/>
      <c r="EW140" s="209"/>
      <c r="EX140" s="209"/>
      <c r="EY140" s="209"/>
      <c r="EZ140" s="209"/>
      <c r="FA140" s="209"/>
      <c r="FB140" s="209"/>
      <c r="FC140" s="209"/>
      <c r="FD140" s="209"/>
      <c r="FE140" s="209"/>
      <c r="FF140" s="209"/>
      <c r="FG140" s="209"/>
      <c r="FH140" s="209"/>
      <c r="FI140" s="209"/>
      <c r="FJ140" s="209"/>
      <c r="FK140" s="209"/>
      <c r="FL140" s="209"/>
      <c r="FM140" s="209"/>
      <c r="FN140" s="209"/>
      <c r="FO140" s="209"/>
      <c r="FP140" s="209"/>
      <c r="FQ140" s="209"/>
      <c r="FR140" s="209"/>
      <c r="FS140" s="209"/>
      <c r="FT140" s="209"/>
      <c r="FU140" s="209"/>
      <c r="FV140" s="209"/>
      <c r="FW140" s="209"/>
      <c r="FX140" s="209"/>
      <c r="FY140" s="209"/>
      <c r="FZ140" s="209"/>
      <c r="GA140" s="209"/>
      <c r="GB140" s="209"/>
      <c r="GC140" s="209"/>
      <c r="GD140" s="209"/>
      <c r="GE140" s="209"/>
      <c r="GF140" s="209"/>
      <c r="GG140" s="209"/>
      <c r="GH140" s="209"/>
      <c r="GI140" s="209"/>
      <c r="GJ140" s="209"/>
      <c r="GK140" s="209"/>
      <c r="GL140" s="209"/>
      <c r="GM140" s="209"/>
      <c r="GN140" s="209"/>
      <c r="GO140" s="209"/>
      <c r="GP140" s="209"/>
      <c r="GQ140" s="209"/>
      <c r="GR140" s="209"/>
      <c r="GS140" s="209"/>
      <c r="GT140" s="209"/>
      <c r="GU140" s="209"/>
      <c r="GV140" s="209"/>
      <c r="GW140" s="209"/>
      <c r="GX140" s="209"/>
      <c r="GY140" s="209"/>
      <c r="GZ140" s="209"/>
      <c r="HA140" s="209"/>
      <c r="HB140" s="209"/>
      <c r="HC140" s="209"/>
      <c r="HD140" s="209"/>
      <c r="HE140" s="209"/>
      <c r="HF140" s="209"/>
      <c r="HG140" s="209"/>
      <c r="HH140" s="209"/>
      <c r="HI140" s="209"/>
      <c r="HJ140" s="209"/>
      <c r="HK140" s="209"/>
      <c r="HL140" s="209"/>
      <c r="HM140" s="209"/>
      <c r="HN140" s="209"/>
      <c r="HO140" s="209"/>
      <c r="HP140" s="209"/>
      <c r="HQ140" s="209"/>
      <c r="HR140" s="209"/>
      <c r="HS140" s="209"/>
      <c r="HT140" s="209"/>
      <c r="HU140" s="209"/>
      <c r="HV140" s="209"/>
      <c r="HW140" s="209"/>
      <c r="HX140" s="209"/>
      <c r="HY140" s="209"/>
      <c r="HZ140" s="209"/>
      <c r="IA140" s="209"/>
      <c r="IB140" s="209"/>
      <c r="IC140" s="209"/>
      <c r="ID140" s="209"/>
      <c r="IE140" s="209"/>
      <c r="IF140" s="209"/>
      <c r="IG140" s="209"/>
      <c r="IH140" s="209"/>
      <c r="II140" s="209"/>
      <c r="IJ140" s="209"/>
      <c r="IK140" s="209"/>
      <c r="IL140" s="209"/>
      <c r="IM140" s="209"/>
      <c r="IN140" s="209"/>
      <c r="IO140" s="209"/>
      <c r="IP140" s="209"/>
      <c r="IQ140" s="209"/>
      <c r="IR140" s="209"/>
      <c r="IS140" s="209"/>
      <c r="IT140" s="209"/>
      <c r="IU140" s="209"/>
      <c r="IV140" s="209"/>
      <c r="IW140" s="209"/>
      <c r="IX140" s="209"/>
      <c r="IY140" s="209"/>
      <c r="IZ140" s="209"/>
      <c r="JA140" s="209"/>
      <c r="JB140" s="209"/>
      <c r="JC140" s="209"/>
      <c r="JD140" s="209"/>
      <c r="JE140" s="209"/>
      <c r="JF140" s="209"/>
      <c r="JG140" s="209"/>
      <c r="JH140" s="209"/>
      <c r="JI140" s="209"/>
      <c r="JJ140" s="209"/>
      <c r="JK140" s="209"/>
      <c r="JL140" s="209"/>
      <c r="JM140" s="209"/>
      <c r="JN140" s="209"/>
      <c r="JO140" s="209"/>
      <c r="JP140" s="209"/>
      <c r="JQ140" s="209"/>
      <c r="JR140" s="209"/>
      <c r="JS140" s="209"/>
      <c r="JT140" s="209"/>
      <c r="JU140" s="209"/>
      <c r="JV140" s="209"/>
      <c r="JW140" s="209"/>
      <c r="JX140" s="209"/>
      <c r="JY140" s="209"/>
      <c r="JZ140" s="209"/>
      <c r="KA140" s="209"/>
      <c r="KB140" s="209"/>
    </row>
    <row r="141" spans="1:288" s="147" customFormat="1" x14ac:dyDescent="0.15">
      <c r="A141" s="167">
        <v>303</v>
      </c>
      <c r="B141" s="182" t="s">
        <v>411</v>
      </c>
      <c r="C141" s="168">
        <v>9.7100000000000009</v>
      </c>
      <c r="D141" s="86">
        <v>1</v>
      </c>
      <c r="E141" s="169">
        <f t="shared" si="8"/>
        <v>9.7100000000000009</v>
      </c>
      <c r="F141" s="232" t="s">
        <v>412</v>
      </c>
      <c r="G141" s="189"/>
      <c r="H141" s="602" t="s">
        <v>9</v>
      </c>
      <c r="I141" s="592" t="s">
        <v>10</v>
      </c>
      <c r="J141" s="86">
        <v>261</v>
      </c>
      <c r="K141" s="219">
        <f>E141*J141</f>
        <v>2534.3100000000004</v>
      </c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  <c r="W141" s="209"/>
      <c r="X141" s="209"/>
      <c r="Y141" s="209"/>
      <c r="Z141" s="209"/>
      <c r="AA141" s="209"/>
      <c r="AB141" s="209"/>
      <c r="AC141" s="209"/>
      <c r="AD141" s="209"/>
      <c r="AE141" s="209"/>
      <c r="AF141" s="209"/>
      <c r="AG141" s="209"/>
      <c r="AH141" s="209"/>
      <c r="AI141" s="209"/>
      <c r="AJ141" s="209"/>
      <c r="AK141" s="209"/>
      <c r="AL141" s="209"/>
      <c r="AM141" s="209"/>
      <c r="AN141" s="209"/>
      <c r="AO141" s="209"/>
      <c r="AP141" s="209"/>
      <c r="AQ141" s="209"/>
      <c r="AR141" s="209"/>
      <c r="AS141" s="209"/>
      <c r="AT141" s="209"/>
      <c r="AU141" s="209"/>
      <c r="AV141" s="209"/>
      <c r="AW141" s="209"/>
      <c r="AX141" s="209"/>
      <c r="AY141" s="209"/>
      <c r="AZ141" s="209"/>
      <c r="BA141" s="209"/>
      <c r="BB141" s="209"/>
      <c r="BC141" s="209"/>
      <c r="BD141" s="209"/>
      <c r="BE141" s="209"/>
      <c r="BF141" s="209"/>
      <c r="BG141" s="209"/>
      <c r="BH141" s="209"/>
      <c r="BI141" s="209"/>
      <c r="BJ141" s="209"/>
      <c r="BK141" s="209"/>
      <c r="BL141" s="209"/>
      <c r="BM141" s="209"/>
      <c r="BN141" s="209"/>
      <c r="BO141" s="209"/>
      <c r="BP141" s="209"/>
      <c r="BQ141" s="209"/>
      <c r="BR141" s="209"/>
      <c r="BS141" s="209"/>
      <c r="BT141" s="209"/>
      <c r="BU141" s="209"/>
      <c r="BV141" s="209"/>
      <c r="BW141" s="209"/>
      <c r="BX141" s="209"/>
      <c r="BY141" s="209"/>
      <c r="BZ141" s="209"/>
      <c r="CA141" s="209"/>
      <c r="CB141" s="209"/>
      <c r="CC141" s="209"/>
      <c r="CD141" s="209"/>
      <c r="CE141" s="209"/>
      <c r="CF141" s="209"/>
      <c r="CG141" s="209"/>
      <c r="CH141" s="209"/>
      <c r="CI141" s="209"/>
      <c r="CJ141" s="209"/>
      <c r="CK141" s="209"/>
      <c r="CL141" s="209"/>
      <c r="CM141" s="209"/>
      <c r="CN141" s="209"/>
      <c r="CO141" s="209"/>
      <c r="CP141" s="209"/>
      <c r="CQ141" s="209"/>
      <c r="CR141" s="209"/>
      <c r="CS141" s="209"/>
      <c r="CT141" s="209"/>
      <c r="CU141" s="209"/>
      <c r="CV141" s="209"/>
      <c r="CW141" s="209"/>
      <c r="CX141" s="209"/>
      <c r="CY141" s="209"/>
      <c r="CZ141" s="209"/>
      <c r="DA141" s="209"/>
      <c r="DB141" s="209"/>
      <c r="DC141" s="209"/>
      <c r="DD141" s="209"/>
      <c r="DE141" s="209"/>
      <c r="DF141" s="209"/>
      <c r="DG141" s="209"/>
      <c r="DH141" s="209"/>
      <c r="DI141" s="209"/>
      <c r="DJ141" s="209"/>
      <c r="DK141" s="209"/>
      <c r="DL141" s="209"/>
      <c r="DM141" s="209"/>
      <c r="DN141" s="209"/>
      <c r="DO141" s="209"/>
      <c r="DP141" s="209"/>
      <c r="DQ141" s="209"/>
      <c r="DR141" s="209"/>
      <c r="DS141" s="209"/>
      <c r="DT141" s="209"/>
      <c r="DU141" s="209"/>
      <c r="DV141" s="209"/>
      <c r="DW141" s="209"/>
      <c r="DX141" s="209"/>
      <c r="DY141" s="209"/>
      <c r="DZ141" s="209"/>
      <c r="EA141" s="209"/>
      <c r="EB141" s="209"/>
      <c r="EC141" s="209"/>
      <c r="ED141" s="209"/>
      <c r="EE141" s="209"/>
      <c r="EF141" s="209"/>
      <c r="EG141" s="209"/>
      <c r="EH141" s="209"/>
      <c r="EI141" s="209"/>
      <c r="EJ141" s="209"/>
      <c r="EK141" s="209"/>
      <c r="EL141" s="209"/>
      <c r="EM141" s="209"/>
      <c r="EN141" s="209"/>
      <c r="EO141" s="209"/>
      <c r="EP141" s="209"/>
      <c r="EQ141" s="209"/>
      <c r="ER141" s="209"/>
      <c r="ES141" s="209"/>
      <c r="ET141" s="209"/>
      <c r="EU141" s="209"/>
      <c r="EV141" s="209"/>
      <c r="EW141" s="209"/>
      <c r="EX141" s="209"/>
      <c r="EY141" s="209"/>
      <c r="EZ141" s="209"/>
      <c r="FA141" s="209"/>
      <c r="FB141" s="209"/>
      <c r="FC141" s="209"/>
      <c r="FD141" s="209"/>
      <c r="FE141" s="209"/>
      <c r="FF141" s="209"/>
      <c r="FG141" s="209"/>
      <c r="FH141" s="209"/>
      <c r="FI141" s="209"/>
      <c r="FJ141" s="209"/>
      <c r="FK141" s="209"/>
      <c r="FL141" s="209"/>
      <c r="FM141" s="209"/>
      <c r="FN141" s="209"/>
      <c r="FO141" s="209"/>
      <c r="FP141" s="209"/>
      <c r="FQ141" s="209"/>
      <c r="FR141" s="209"/>
      <c r="FS141" s="209"/>
      <c r="FT141" s="209"/>
      <c r="FU141" s="209"/>
      <c r="FV141" s="209"/>
      <c r="FW141" s="209"/>
      <c r="FX141" s="209"/>
      <c r="FY141" s="209"/>
      <c r="FZ141" s="209"/>
      <c r="GA141" s="209"/>
      <c r="GB141" s="209"/>
      <c r="GC141" s="209"/>
      <c r="GD141" s="209"/>
      <c r="GE141" s="209"/>
      <c r="GF141" s="209"/>
      <c r="GG141" s="209"/>
      <c r="GH141" s="209"/>
      <c r="GI141" s="209"/>
      <c r="GJ141" s="209"/>
      <c r="GK141" s="209"/>
      <c r="GL141" s="209"/>
      <c r="GM141" s="209"/>
      <c r="GN141" s="209"/>
      <c r="GO141" s="209"/>
      <c r="GP141" s="209"/>
      <c r="GQ141" s="209"/>
      <c r="GR141" s="209"/>
      <c r="GS141" s="209"/>
      <c r="GT141" s="209"/>
      <c r="GU141" s="209"/>
      <c r="GV141" s="209"/>
      <c r="GW141" s="209"/>
      <c r="GX141" s="209"/>
      <c r="GY141" s="209"/>
      <c r="GZ141" s="209"/>
      <c r="HA141" s="209"/>
      <c r="HB141" s="209"/>
      <c r="HC141" s="209"/>
      <c r="HD141" s="209"/>
      <c r="HE141" s="209"/>
      <c r="HF141" s="209"/>
      <c r="HG141" s="209"/>
      <c r="HH141" s="209"/>
      <c r="HI141" s="209"/>
      <c r="HJ141" s="209"/>
      <c r="HK141" s="209"/>
      <c r="HL141" s="209"/>
      <c r="HM141" s="209"/>
      <c r="HN141" s="209"/>
      <c r="HO141" s="209"/>
      <c r="HP141" s="209"/>
      <c r="HQ141" s="209"/>
      <c r="HR141" s="209"/>
      <c r="HS141" s="209"/>
      <c r="HT141" s="209"/>
      <c r="HU141" s="209"/>
      <c r="HV141" s="209"/>
      <c r="HW141" s="209"/>
      <c r="HX141" s="209"/>
      <c r="HY141" s="209"/>
      <c r="HZ141" s="209"/>
      <c r="IA141" s="209"/>
      <c r="IB141" s="209"/>
      <c r="IC141" s="209"/>
      <c r="ID141" s="209"/>
      <c r="IE141" s="209"/>
      <c r="IF141" s="209"/>
      <c r="IG141" s="209"/>
      <c r="IH141" s="209"/>
      <c r="II141" s="209"/>
      <c r="IJ141" s="209"/>
      <c r="IK141" s="209"/>
      <c r="IL141" s="209"/>
      <c r="IM141" s="209"/>
      <c r="IN141" s="209"/>
      <c r="IO141" s="209"/>
      <c r="IP141" s="209"/>
      <c r="IQ141" s="209"/>
      <c r="IR141" s="209"/>
      <c r="IS141" s="209"/>
      <c r="IT141" s="209"/>
      <c r="IU141" s="209"/>
      <c r="IV141" s="209"/>
      <c r="IW141" s="209"/>
      <c r="IX141" s="209"/>
      <c r="IY141" s="209"/>
      <c r="IZ141" s="209"/>
      <c r="JA141" s="209"/>
      <c r="JB141" s="209"/>
      <c r="JC141" s="209"/>
      <c r="JD141" s="209"/>
      <c r="JE141" s="209"/>
      <c r="JF141" s="209"/>
      <c r="JG141" s="209"/>
      <c r="JH141" s="209"/>
      <c r="JI141" s="209"/>
      <c r="JJ141" s="209"/>
      <c r="JK141" s="209"/>
      <c r="JL141" s="209"/>
      <c r="JM141" s="209"/>
      <c r="JN141" s="209"/>
      <c r="JO141" s="209"/>
      <c r="JP141" s="209"/>
      <c r="JQ141" s="209"/>
      <c r="JR141" s="209"/>
      <c r="JS141" s="209"/>
      <c r="JT141" s="209"/>
      <c r="JU141" s="209"/>
      <c r="JV141" s="209"/>
      <c r="JW141" s="209"/>
      <c r="JX141" s="209"/>
      <c r="JY141" s="209"/>
      <c r="JZ141" s="209"/>
      <c r="KA141" s="209"/>
      <c r="KB141" s="209"/>
    </row>
    <row r="142" spans="1:288" s="147" customFormat="1" x14ac:dyDescent="0.15">
      <c r="A142" s="167">
        <v>304</v>
      </c>
      <c r="B142" s="182" t="s">
        <v>435</v>
      </c>
      <c r="C142" s="168">
        <v>9.14</v>
      </c>
      <c r="D142" s="86">
        <v>1</v>
      </c>
      <c r="E142" s="169">
        <f t="shared" si="8"/>
        <v>9.14</v>
      </c>
      <c r="F142" s="232" t="s">
        <v>412</v>
      </c>
      <c r="G142" s="189"/>
      <c r="H142" s="602" t="s">
        <v>9</v>
      </c>
      <c r="I142" s="592" t="s">
        <v>10</v>
      </c>
      <c r="J142" s="86">
        <v>261</v>
      </c>
      <c r="K142" s="219">
        <f>E142*J142</f>
        <v>2385.54</v>
      </c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  <c r="AA142" s="209"/>
      <c r="AB142" s="209"/>
      <c r="AC142" s="209"/>
      <c r="AD142" s="209"/>
      <c r="AE142" s="209"/>
      <c r="AF142" s="209"/>
      <c r="AG142" s="209"/>
      <c r="AH142" s="209"/>
      <c r="AI142" s="209"/>
      <c r="AJ142" s="209"/>
      <c r="AK142" s="209"/>
      <c r="AL142" s="209"/>
      <c r="AM142" s="209"/>
      <c r="AN142" s="209"/>
      <c r="AO142" s="209"/>
      <c r="AP142" s="209"/>
      <c r="AQ142" s="209"/>
      <c r="AR142" s="209"/>
      <c r="AS142" s="209"/>
      <c r="AT142" s="209"/>
      <c r="AU142" s="209"/>
      <c r="AV142" s="209"/>
      <c r="AW142" s="209"/>
      <c r="AX142" s="209"/>
      <c r="AY142" s="209"/>
      <c r="AZ142" s="209"/>
      <c r="BA142" s="209"/>
      <c r="BB142" s="209"/>
      <c r="BC142" s="209"/>
      <c r="BD142" s="209"/>
      <c r="BE142" s="209"/>
      <c r="BF142" s="209"/>
      <c r="BG142" s="209"/>
      <c r="BH142" s="209"/>
      <c r="BI142" s="209"/>
      <c r="BJ142" s="209"/>
      <c r="BK142" s="209"/>
      <c r="BL142" s="209"/>
      <c r="BM142" s="209"/>
      <c r="BN142" s="209"/>
      <c r="BO142" s="209"/>
      <c r="BP142" s="209"/>
      <c r="BQ142" s="209"/>
      <c r="BR142" s="209"/>
      <c r="BS142" s="209"/>
      <c r="BT142" s="209"/>
      <c r="BU142" s="209"/>
      <c r="BV142" s="209"/>
      <c r="BW142" s="209"/>
      <c r="BX142" s="209"/>
      <c r="BY142" s="209"/>
      <c r="BZ142" s="209"/>
      <c r="CA142" s="209"/>
      <c r="CB142" s="209"/>
      <c r="CC142" s="209"/>
      <c r="CD142" s="209"/>
      <c r="CE142" s="209"/>
      <c r="CF142" s="209"/>
      <c r="CG142" s="209"/>
      <c r="CH142" s="209"/>
      <c r="CI142" s="209"/>
      <c r="CJ142" s="209"/>
      <c r="CK142" s="209"/>
      <c r="CL142" s="209"/>
      <c r="CM142" s="209"/>
      <c r="CN142" s="209"/>
      <c r="CO142" s="209"/>
      <c r="CP142" s="209"/>
      <c r="CQ142" s="209"/>
      <c r="CR142" s="209"/>
      <c r="CS142" s="209"/>
      <c r="CT142" s="209"/>
      <c r="CU142" s="209"/>
      <c r="CV142" s="209"/>
      <c r="CW142" s="209"/>
      <c r="CX142" s="209"/>
      <c r="CY142" s="209"/>
      <c r="CZ142" s="209"/>
      <c r="DA142" s="209"/>
      <c r="DB142" s="209"/>
      <c r="DC142" s="209"/>
      <c r="DD142" s="209"/>
      <c r="DE142" s="209"/>
      <c r="DF142" s="209"/>
      <c r="DG142" s="209"/>
      <c r="DH142" s="209"/>
      <c r="DI142" s="209"/>
      <c r="DJ142" s="209"/>
      <c r="DK142" s="209"/>
      <c r="DL142" s="209"/>
      <c r="DM142" s="209"/>
      <c r="DN142" s="209"/>
      <c r="DO142" s="209"/>
      <c r="DP142" s="209"/>
      <c r="DQ142" s="209"/>
      <c r="DR142" s="209"/>
      <c r="DS142" s="209"/>
      <c r="DT142" s="209"/>
      <c r="DU142" s="209"/>
      <c r="DV142" s="209"/>
      <c r="DW142" s="209"/>
      <c r="DX142" s="209"/>
      <c r="DY142" s="209"/>
      <c r="DZ142" s="209"/>
      <c r="EA142" s="209"/>
      <c r="EB142" s="209"/>
      <c r="EC142" s="209"/>
      <c r="ED142" s="209"/>
      <c r="EE142" s="209"/>
      <c r="EF142" s="209"/>
      <c r="EG142" s="209"/>
      <c r="EH142" s="209"/>
      <c r="EI142" s="209"/>
      <c r="EJ142" s="209"/>
      <c r="EK142" s="209"/>
      <c r="EL142" s="209"/>
      <c r="EM142" s="209"/>
      <c r="EN142" s="209"/>
      <c r="EO142" s="209"/>
      <c r="EP142" s="209"/>
      <c r="EQ142" s="209"/>
      <c r="ER142" s="209"/>
      <c r="ES142" s="209"/>
      <c r="ET142" s="209"/>
      <c r="EU142" s="209"/>
      <c r="EV142" s="209"/>
      <c r="EW142" s="209"/>
      <c r="EX142" s="209"/>
      <c r="EY142" s="209"/>
      <c r="EZ142" s="209"/>
      <c r="FA142" s="209"/>
      <c r="FB142" s="209"/>
      <c r="FC142" s="209"/>
      <c r="FD142" s="209"/>
      <c r="FE142" s="209"/>
      <c r="FF142" s="209"/>
      <c r="FG142" s="209"/>
      <c r="FH142" s="209"/>
      <c r="FI142" s="209"/>
      <c r="FJ142" s="209"/>
      <c r="FK142" s="209"/>
      <c r="FL142" s="209"/>
      <c r="FM142" s="209"/>
      <c r="FN142" s="209"/>
      <c r="FO142" s="209"/>
      <c r="FP142" s="209"/>
      <c r="FQ142" s="209"/>
      <c r="FR142" s="209"/>
      <c r="FS142" s="209"/>
      <c r="FT142" s="209"/>
      <c r="FU142" s="209"/>
      <c r="FV142" s="209"/>
      <c r="FW142" s="209"/>
      <c r="FX142" s="209"/>
      <c r="FY142" s="209"/>
      <c r="FZ142" s="209"/>
      <c r="GA142" s="209"/>
      <c r="GB142" s="209"/>
      <c r="GC142" s="209"/>
      <c r="GD142" s="209"/>
      <c r="GE142" s="209"/>
      <c r="GF142" s="209"/>
      <c r="GG142" s="209"/>
      <c r="GH142" s="209"/>
      <c r="GI142" s="209"/>
      <c r="GJ142" s="209"/>
      <c r="GK142" s="209"/>
      <c r="GL142" s="209"/>
      <c r="GM142" s="209"/>
      <c r="GN142" s="209"/>
      <c r="GO142" s="209"/>
      <c r="GP142" s="209"/>
      <c r="GQ142" s="209"/>
      <c r="GR142" s="209"/>
      <c r="GS142" s="209"/>
      <c r="GT142" s="209"/>
      <c r="GU142" s="209"/>
      <c r="GV142" s="209"/>
      <c r="GW142" s="209"/>
      <c r="GX142" s="209"/>
      <c r="GY142" s="209"/>
      <c r="GZ142" s="209"/>
      <c r="HA142" s="209"/>
      <c r="HB142" s="209"/>
      <c r="HC142" s="209"/>
      <c r="HD142" s="209"/>
      <c r="HE142" s="209"/>
      <c r="HF142" s="209"/>
      <c r="HG142" s="209"/>
      <c r="HH142" s="209"/>
      <c r="HI142" s="209"/>
      <c r="HJ142" s="209"/>
      <c r="HK142" s="209"/>
      <c r="HL142" s="209"/>
      <c r="HM142" s="209"/>
      <c r="HN142" s="209"/>
      <c r="HO142" s="209"/>
      <c r="HP142" s="209"/>
      <c r="HQ142" s="209"/>
      <c r="HR142" s="209"/>
      <c r="HS142" s="209"/>
      <c r="HT142" s="209"/>
      <c r="HU142" s="209"/>
      <c r="HV142" s="209"/>
      <c r="HW142" s="209"/>
      <c r="HX142" s="209"/>
      <c r="HY142" s="209"/>
      <c r="HZ142" s="209"/>
      <c r="IA142" s="209"/>
      <c r="IB142" s="209"/>
      <c r="IC142" s="209"/>
      <c r="ID142" s="209"/>
      <c r="IE142" s="209"/>
      <c r="IF142" s="209"/>
      <c r="IG142" s="209"/>
      <c r="IH142" s="209"/>
      <c r="II142" s="209"/>
      <c r="IJ142" s="209"/>
      <c r="IK142" s="209"/>
      <c r="IL142" s="209"/>
      <c r="IM142" s="209"/>
      <c r="IN142" s="209"/>
      <c r="IO142" s="209"/>
      <c r="IP142" s="209"/>
      <c r="IQ142" s="209"/>
      <c r="IR142" s="209"/>
      <c r="IS142" s="209"/>
      <c r="IT142" s="209"/>
      <c r="IU142" s="209"/>
      <c r="IV142" s="209"/>
      <c r="IW142" s="209"/>
      <c r="IX142" s="209"/>
      <c r="IY142" s="209"/>
      <c r="IZ142" s="209"/>
      <c r="JA142" s="209"/>
      <c r="JB142" s="209"/>
      <c r="JC142" s="209"/>
      <c r="JD142" s="209"/>
      <c r="JE142" s="209"/>
      <c r="JF142" s="209"/>
      <c r="JG142" s="209"/>
      <c r="JH142" s="209"/>
      <c r="JI142" s="209"/>
      <c r="JJ142" s="209"/>
      <c r="JK142" s="209"/>
      <c r="JL142" s="209"/>
      <c r="JM142" s="209"/>
      <c r="JN142" s="209"/>
      <c r="JO142" s="209"/>
      <c r="JP142" s="209"/>
      <c r="JQ142" s="209"/>
      <c r="JR142" s="209"/>
      <c r="JS142" s="209"/>
      <c r="JT142" s="209"/>
      <c r="JU142" s="209"/>
      <c r="JV142" s="209"/>
      <c r="JW142" s="209"/>
      <c r="JX142" s="209"/>
      <c r="JY142" s="209"/>
      <c r="JZ142" s="209"/>
      <c r="KA142" s="209"/>
      <c r="KB142" s="209"/>
    </row>
    <row r="143" spans="1:288" s="147" customFormat="1" x14ac:dyDescent="0.15">
      <c r="A143" s="167">
        <v>305</v>
      </c>
      <c r="B143" s="182" t="s">
        <v>436</v>
      </c>
      <c r="C143" s="168">
        <v>178.93</v>
      </c>
      <c r="D143" s="86">
        <v>1</v>
      </c>
      <c r="E143" s="169">
        <f t="shared" si="8"/>
        <v>178.93</v>
      </c>
      <c r="F143" s="232" t="s">
        <v>412</v>
      </c>
      <c r="G143" s="189"/>
      <c r="H143" s="602" t="s">
        <v>9</v>
      </c>
      <c r="I143" s="592" t="s">
        <v>10</v>
      </c>
      <c r="J143" s="86">
        <v>261</v>
      </c>
      <c r="K143" s="219">
        <f>E143*J143</f>
        <v>46700.73</v>
      </c>
      <c r="M143" s="209"/>
      <c r="N143" s="209"/>
      <c r="O143" s="209"/>
      <c r="P143" s="209"/>
      <c r="Q143" s="209"/>
      <c r="R143" s="209"/>
      <c r="S143" s="209"/>
      <c r="T143" s="209"/>
      <c r="U143" s="209"/>
      <c r="V143" s="209"/>
      <c r="W143" s="209"/>
      <c r="X143" s="209"/>
      <c r="Y143" s="209"/>
      <c r="Z143" s="209"/>
      <c r="AA143" s="209"/>
      <c r="AB143" s="209"/>
      <c r="AC143" s="209"/>
      <c r="AD143" s="209"/>
      <c r="AE143" s="209"/>
      <c r="AF143" s="209"/>
      <c r="AG143" s="209"/>
      <c r="AH143" s="209"/>
      <c r="AI143" s="209"/>
      <c r="AJ143" s="209"/>
      <c r="AK143" s="209"/>
      <c r="AL143" s="209"/>
      <c r="AM143" s="209"/>
      <c r="AN143" s="209"/>
      <c r="AO143" s="209"/>
      <c r="AP143" s="209"/>
      <c r="AQ143" s="209"/>
      <c r="AR143" s="209"/>
      <c r="AS143" s="209"/>
      <c r="AT143" s="209"/>
      <c r="AU143" s="209"/>
      <c r="AV143" s="209"/>
      <c r="AW143" s="209"/>
      <c r="AX143" s="209"/>
      <c r="AY143" s="209"/>
      <c r="AZ143" s="209"/>
      <c r="BA143" s="209"/>
      <c r="BB143" s="209"/>
      <c r="BC143" s="209"/>
      <c r="BD143" s="209"/>
      <c r="BE143" s="209"/>
      <c r="BF143" s="209"/>
      <c r="BG143" s="209"/>
      <c r="BH143" s="209"/>
      <c r="BI143" s="209"/>
      <c r="BJ143" s="209"/>
      <c r="BK143" s="209"/>
      <c r="BL143" s="209"/>
      <c r="BM143" s="209"/>
      <c r="BN143" s="209"/>
      <c r="BO143" s="209"/>
      <c r="BP143" s="209"/>
      <c r="BQ143" s="209"/>
      <c r="BR143" s="209"/>
      <c r="BS143" s="209"/>
      <c r="BT143" s="209"/>
      <c r="BU143" s="209"/>
      <c r="BV143" s="209"/>
      <c r="BW143" s="209"/>
      <c r="BX143" s="209"/>
      <c r="BY143" s="209"/>
      <c r="BZ143" s="209"/>
      <c r="CA143" s="209"/>
      <c r="CB143" s="209"/>
      <c r="CC143" s="209"/>
      <c r="CD143" s="209"/>
      <c r="CE143" s="209"/>
      <c r="CF143" s="209"/>
      <c r="CG143" s="209"/>
      <c r="CH143" s="209"/>
      <c r="CI143" s="209"/>
      <c r="CJ143" s="209"/>
      <c r="CK143" s="209"/>
      <c r="CL143" s="209"/>
      <c r="CM143" s="209"/>
      <c r="CN143" s="209"/>
      <c r="CO143" s="209"/>
      <c r="CP143" s="209"/>
      <c r="CQ143" s="209"/>
      <c r="CR143" s="209"/>
      <c r="CS143" s="209"/>
      <c r="CT143" s="209"/>
      <c r="CU143" s="209"/>
      <c r="CV143" s="209"/>
      <c r="CW143" s="209"/>
      <c r="CX143" s="209"/>
      <c r="CY143" s="209"/>
      <c r="CZ143" s="209"/>
      <c r="DA143" s="209"/>
      <c r="DB143" s="209"/>
      <c r="DC143" s="209"/>
      <c r="DD143" s="209"/>
      <c r="DE143" s="209"/>
      <c r="DF143" s="209"/>
      <c r="DG143" s="209"/>
      <c r="DH143" s="209"/>
      <c r="DI143" s="209"/>
      <c r="DJ143" s="209"/>
      <c r="DK143" s="209"/>
      <c r="DL143" s="209"/>
      <c r="DM143" s="209"/>
      <c r="DN143" s="209"/>
      <c r="DO143" s="209"/>
      <c r="DP143" s="209"/>
      <c r="DQ143" s="209"/>
      <c r="DR143" s="209"/>
      <c r="DS143" s="209"/>
      <c r="DT143" s="209"/>
      <c r="DU143" s="209"/>
      <c r="DV143" s="209"/>
      <c r="DW143" s="209"/>
      <c r="DX143" s="209"/>
      <c r="DY143" s="209"/>
      <c r="DZ143" s="209"/>
      <c r="EA143" s="209"/>
      <c r="EB143" s="209"/>
      <c r="EC143" s="209"/>
      <c r="ED143" s="209"/>
      <c r="EE143" s="209"/>
      <c r="EF143" s="209"/>
      <c r="EG143" s="209"/>
      <c r="EH143" s="209"/>
      <c r="EI143" s="209"/>
      <c r="EJ143" s="209"/>
      <c r="EK143" s="209"/>
      <c r="EL143" s="209"/>
      <c r="EM143" s="209"/>
      <c r="EN143" s="209"/>
      <c r="EO143" s="209"/>
      <c r="EP143" s="209"/>
      <c r="EQ143" s="209"/>
      <c r="ER143" s="209"/>
      <c r="ES143" s="209"/>
      <c r="ET143" s="209"/>
      <c r="EU143" s="209"/>
      <c r="EV143" s="209"/>
      <c r="EW143" s="209"/>
      <c r="EX143" s="209"/>
      <c r="EY143" s="209"/>
      <c r="EZ143" s="209"/>
      <c r="FA143" s="209"/>
      <c r="FB143" s="209"/>
      <c r="FC143" s="209"/>
      <c r="FD143" s="209"/>
      <c r="FE143" s="209"/>
      <c r="FF143" s="209"/>
      <c r="FG143" s="209"/>
      <c r="FH143" s="209"/>
      <c r="FI143" s="209"/>
      <c r="FJ143" s="209"/>
      <c r="FK143" s="209"/>
      <c r="FL143" s="209"/>
      <c r="FM143" s="209"/>
      <c r="FN143" s="209"/>
      <c r="FO143" s="209"/>
      <c r="FP143" s="209"/>
      <c r="FQ143" s="209"/>
      <c r="FR143" s="209"/>
      <c r="FS143" s="209"/>
      <c r="FT143" s="209"/>
      <c r="FU143" s="209"/>
      <c r="FV143" s="209"/>
      <c r="FW143" s="209"/>
      <c r="FX143" s="209"/>
      <c r="FY143" s="209"/>
      <c r="FZ143" s="209"/>
      <c r="GA143" s="209"/>
      <c r="GB143" s="209"/>
      <c r="GC143" s="209"/>
      <c r="GD143" s="209"/>
      <c r="GE143" s="209"/>
      <c r="GF143" s="209"/>
      <c r="GG143" s="209"/>
      <c r="GH143" s="209"/>
      <c r="GI143" s="209"/>
      <c r="GJ143" s="209"/>
      <c r="GK143" s="209"/>
      <c r="GL143" s="209"/>
      <c r="GM143" s="209"/>
      <c r="GN143" s="209"/>
      <c r="GO143" s="209"/>
      <c r="GP143" s="209"/>
      <c r="GQ143" s="209"/>
      <c r="GR143" s="209"/>
      <c r="GS143" s="209"/>
      <c r="GT143" s="209"/>
      <c r="GU143" s="209"/>
      <c r="GV143" s="209"/>
      <c r="GW143" s="209"/>
      <c r="GX143" s="209"/>
      <c r="GY143" s="209"/>
      <c r="GZ143" s="209"/>
      <c r="HA143" s="209"/>
      <c r="HB143" s="209"/>
      <c r="HC143" s="209"/>
      <c r="HD143" s="209"/>
      <c r="HE143" s="209"/>
      <c r="HF143" s="209"/>
      <c r="HG143" s="209"/>
      <c r="HH143" s="209"/>
      <c r="HI143" s="209"/>
      <c r="HJ143" s="209"/>
      <c r="HK143" s="209"/>
      <c r="HL143" s="209"/>
      <c r="HM143" s="209"/>
      <c r="HN143" s="209"/>
      <c r="HO143" s="209"/>
      <c r="HP143" s="209"/>
      <c r="HQ143" s="209"/>
      <c r="HR143" s="209"/>
      <c r="HS143" s="209"/>
      <c r="HT143" s="209"/>
      <c r="HU143" s="209"/>
      <c r="HV143" s="209"/>
      <c r="HW143" s="209"/>
      <c r="HX143" s="209"/>
      <c r="HY143" s="209"/>
      <c r="HZ143" s="209"/>
      <c r="IA143" s="209"/>
      <c r="IB143" s="209"/>
      <c r="IC143" s="209"/>
      <c r="ID143" s="209"/>
      <c r="IE143" s="209"/>
      <c r="IF143" s="209"/>
      <c r="IG143" s="209"/>
      <c r="IH143" s="209"/>
      <c r="II143" s="209"/>
      <c r="IJ143" s="209"/>
      <c r="IK143" s="209"/>
      <c r="IL143" s="209"/>
      <c r="IM143" s="209"/>
      <c r="IN143" s="209"/>
      <c r="IO143" s="209"/>
      <c r="IP143" s="209"/>
      <c r="IQ143" s="209"/>
      <c r="IR143" s="209"/>
      <c r="IS143" s="209"/>
      <c r="IT143" s="209"/>
      <c r="IU143" s="209"/>
      <c r="IV143" s="209"/>
      <c r="IW143" s="209"/>
      <c r="IX143" s="209"/>
      <c r="IY143" s="209"/>
      <c r="IZ143" s="209"/>
      <c r="JA143" s="209"/>
      <c r="JB143" s="209"/>
      <c r="JC143" s="209"/>
      <c r="JD143" s="209"/>
      <c r="JE143" s="209"/>
      <c r="JF143" s="209"/>
      <c r="JG143" s="209"/>
      <c r="JH143" s="209"/>
      <c r="JI143" s="209"/>
      <c r="JJ143" s="209"/>
      <c r="JK143" s="209"/>
      <c r="JL143" s="209"/>
      <c r="JM143" s="209"/>
      <c r="JN143" s="209"/>
      <c r="JO143" s="209"/>
      <c r="JP143" s="209"/>
      <c r="JQ143" s="209"/>
      <c r="JR143" s="209"/>
      <c r="JS143" s="209"/>
      <c r="JT143" s="209"/>
      <c r="JU143" s="209"/>
      <c r="JV143" s="209"/>
      <c r="JW143" s="209"/>
      <c r="JX143" s="209"/>
      <c r="JY143" s="209"/>
      <c r="JZ143" s="209"/>
      <c r="KA143" s="209"/>
      <c r="KB143" s="209"/>
    </row>
    <row r="144" spans="1:288" s="147" customFormat="1" hidden="1" x14ac:dyDescent="0.15">
      <c r="A144" s="167">
        <v>306</v>
      </c>
      <c r="B144" s="182" t="s">
        <v>69</v>
      </c>
      <c r="C144" s="168"/>
      <c r="D144" s="86"/>
      <c r="E144" s="169"/>
      <c r="F144" s="232"/>
      <c r="G144" s="189"/>
      <c r="H144" s="602"/>
      <c r="I144" s="592"/>
      <c r="J144" s="86"/>
      <c r="K144" s="21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  <c r="W144" s="209"/>
      <c r="X144" s="209"/>
      <c r="Y144" s="209"/>
      <c r="Z144" s="209"/>
      <c r="AA144" s="209"/>
      <c r="AB144" s="209"/>
      <c r="AC144" s="209"/>
      <c r="AD144" s="209"/>
      <c r="AE144" s="209"/>
      <c r="AF144" s="209"/>
      <c r="AG144" s="209"/>
      <c r="AH144" s="209"/>
      <c r="AI144" s="209"/>
      <c r="AJ144" s="209"/>
      <c r="AK144" s="209"/>
      <c r="AL144" s="209"/>
      <c r="AM144" s="209"/>
      <c r="AN144" s="209"/>
      <c r="AO144" s="209"/>
      <c r="AP144" s="209"/>
      <c r="AQ144" s="209"/>
      <c r="AR144" s="209"/>
      <c r="AS144" s="209"/>
      <c r="AT144" s="209"/>
      <c r="AU144" s="209"/>
      <c r="AV144" s="209"/>
      <c r="AW144" s="209"/>
      <c r="AX144" s="209"/>
      <c r="AY144" s="209"/>
      <c r="AZ144" s="209"/>
      <c r="BA144" s="209"/>
      <c r="BB144" s="209"/>
      <c r="BC144" s="209"/>
      <c r="BD144" s="209"/>
      <c r="BE144" s="209"/>
      <c r="BF144" s="209"/>
      <c r="BG144" s="209"/>
      <c r="BH144" s="209"/>
      <c r="BI144" s="209"/>
      <c r="BJ144" s="209"/>
      <c r="BK144" s="209"/>
      <c r="BL144" s="209"/>
      <c r="BM144" s="209"/>
      <c r="BN144" s="209"/>
      <c r="BO144" s="209"/>
      <c r="BP144" s="209"/>
      <c r="BQ144" s="209"/>
      <c r="BR144" s="209"/>
      <c r="BS144" s="209"/>
      <c r="BT144" s="209"/>
      <c r="BU144" s="209"/>
      <c r="BV144" s="209"/>
      <c r="BW144" s="209"/>
      <c r="BX144" s="209"/>
      <c r="BY144" s="209"/>
      <c r="BZ144" s="209"/>
      <c r="CA144" s="209"/>
      <c r="CB144" s="209"/>
      <c r="CC144" s="209"/>
      <c r="CD144" s="209"/>
      <c r="CE144" s="209"/>
      <c r="CF144" s="209"/>
      <c r="CG144" s="209"/>
      <c r="CH144" s="209"/>
      <c r="CI144" s="209"/>
      <c r="CJ144" s="209"/>
      <c r="CK144" s="209"/>
      <c r="CL144" s="209"/>
      <c r="CM144" s="209"/>
      <c r="CN144" s="209"/>
      <c r="CO144" s="209"/>
      <c r="CP144" s="209"/>
      <c r="CQ144" s="209"/>
      <c r="CR144" s="209"/>
      <c r="CS144" s="209"/>
      <c r="CT144" s="209"/>
      <c r="CU144" s="209"/>
      <c r="CV144" s="209"/>
      <c r="CW144" s="209"/>
      <c r="CX144" s="209"/>
      <c r="CY144" s="209"/>
      <c r="CZ144" s="209"/>
      <c r="DA144" s="209"/>
      <c r="DB144" s="209"/>
      <c r="DC144" s="209"/>
      <c r="DD144" s="209"/>
      <c r="DE144" s="209"/>
      <c r="DF144" s="209"/>
      <c r="DG144" s="209"/>
      <c r="DH144" s="209"/>
      <c r="DI144" s="209"/>
      <c r="DJ144" s="209"/>
      <c r="DK144" s="209"/>
      <c r="DL144" s="209"/>
      <c r="DM144" s="209"/>
      <c r="DN144" s="209"/>
      <c r="DO144" s="209"/>
      <c r="DP144" s="209"/>
      <c r="DQ144" s="209"/>
      <c r="DR144" s="209"/>
      <c r="DS144" s="209"/>
      <c r="DT144" s="209"/>
      <c r="DU144" s="209"/>
      <c r="DV144" s="209"/>
      <c r="DW144" s="209"/>
      <c r="DX144" s="209"/>
      <c r="DY144" s="209"/>
      <c r="DZ144" s="209"/>
      <c r="EA144" s="209"/>
      <c r="EB144" s="209"/>
      <c r="EC144" s="209"/>
      <c r="ED144" s="209"/>
      <c r="EE144" s="209"/>
      <c r="EF144" s="209"/>
      <c r="EG144" s="209"/>
      <c r="EH144" s="209"/>
      <c r="EI144" s="209"/>
      <c r="EJ144" s="209"/>
      <c r="EK144" s="209"/>
      <c r="EL144" s="209"/>
      <c r="EM144" s="209"/>
      <c r="EN144" s="209"/>
      <c r="EO144" s="209"/>
      <c r="EP144" s="209"/>
      <c r="EQ144" s="209"/>
      <c r="ER144" s="209"/>
      <c r="ES144" s="209"/>
      <c r="ET144" s="209"/>
      <c r="EU144" s="209"/>
      <c r="EV144" s="209"/>
      <c r="EW144" s="209"/>
      <c r="EX144" s="209"/>
      <c r="EY144" s="209"/>
      <c r="EZ144" s="209"/>
      <c r="FA144" s="209"/>
      <c r="FB144" s="209"/>
      <c r="FC144" s="209"/>
      <c r="FD144" s="209"/>
      <c r="FE144" s="209"/>
      <c r="FF144" s="209"/>
      <c r="FG144" s="209"/>
      <c r="FH144" s="209"/>
      <c r="FI144" s="209"/>
      <c r="FJ144" s="209"/>
      <c r="FK144" s="209"/>
      <c r="FL144" s="209"/>
      <c r="FM144" s="209"/>
      <c r="FN144" s="209"/>
      <c r="FO144" s="209"/>
      <c r="FP144" s="209"/>
      <c r="FQ144" s="209"/>
      <c r="FR144" s="209"/>
      <c r="FS144" s="209"/>
      <c r="FT144" s="209"/>
      <c r="FU144" s="209"/>
      <c r="FV144" s="209"/>
      <c r="FW144" s="209"/>
      <c r="FX144" s="209"/>
      <c r="FY144" s="209"/>
      <c r="FZ144" s="209"/>
      <c r="GA144" s="209"/>
      <c r="GB144" s="209"/>
      <c r="GC144" s="209"/>
      <c r="GD144" s="209"/>
      <c r="GE144" s="209"/>
      <c r="GF144" s="209"/>
      <c r="GG144" s="209"/>
      <c r="GH144" s="209"/>
      <c r="GI144" s="209"/>
      <c r="GJ144" s="209"/>
      <c r="GK144" s="209"/>
      <c r="GL144" s="209"/>
      <c r="GM144" s="209"/>
      <c r="GN144" s="209"/>
      <c r="GO144" s="209"/>
      <c r="GP144" s="209"/>
      <c r="GQ144" s="209"/>
      <c r="GR144" s="209"/>
      <c r="GS144" s="209"/>
      <c r="GT144" s="209"/>
      <c r="GU144" s="209"/>
      <c r="GV144" s="209"/>
      <c r="GW144" s="209"/>
      <c r="GX144" s="209"/>
      <c r="GY144" s="209"/>
      <c r="GZ144" s="209"/>
      <c r="HA144" s="209"/>
      <c r="HB144" s="209"/>
      <c r="HC144" s="209"/>
      <c r="HD144" s="209"/>
      <c r="HE144" s="209"/>
      <c r="HF144" s="209"/>
      <c r="HG144" s="209"/>
      <c r="HH144" s="209"/>
      <c r="HI144" s="209"/>
      <c r="HJ144" s="209"/>
      <c r="HK144" s="209"/>
      <c r="HL144" s="209"/>
      <c r="HM144" s="209"/>
      <c r="HN144" s="209"/>
      <c r="HO144" s="209"/>
      <c r="HP144" s="209"/>
      <c r="HQ144" s="209"/>
      <c r="HR144" s="209"/>
      <c r="HS144" s="209"/>
      <c r="HT144" s="209"/>
      <c r="HU144" s="209"/>
      <c r="HV144" s="209"/>
      <c r="HW144" s="209"/>
      <c r="HX144" s="209"/>
      <c r="HY144" s="209"/>
      <c r="HZ144" s="209"/>
      <c r="IA144" s="209"/>
      <c r="IB144" s="209"/>
      <c r="IC144" s="209"/>
      <c r="ID144" s="209"/>
      <c r="IE144" s="209"/>
      <c r="IF144" s="209"/>
      <c r="IG144" s="209"/>
      <c r="IH144" s="209"/>
      <c r="II144" s="209"/>
      <c r="IJ144" s="209"/>
      <c r="IK144" s="209"/>
      <c r="IL144" s="209"/>
      <c r="IM144" s="209"/>
      <c r="IN144" s="209"/>
      <c r="IO144" s="209"/>
      <c r="IP144" s="209"/>
      <c r="IQ144" s="209"/>
      <c r="IR144" s="209"/>
      <c r="IS144" s="209"/>
      <c r="IT144" s="209"/>
      <c r="IU144" s="209"/>
      <c r="IV144" s="209"/>
      <c r="IW144" s="209"/>
      <c r="IX144" s="209"/>
      <c r="IY144" s="209"/>
      <c r="IZ144" s="209"/>
      <c r="JA144" s="209"/>
      <c r="JB144" s="209"/>
      <c r="JC144" s="209"/>
      <c r="JD144" s="209"/>
      <c r="JE144" s="209"/>
      <c r="JF144" s="209"/>
      <c r="JG144" s="209"/>
      <c r="JH144" s="209"/>
      <c r="JI144" s="209"/>
      <c r="JJ144" s="209"/>
      <c r="JK144" s="209"/>
      <c r="JL144" s="209"/>
      <c r="JM144" s="209"/>
      <c r="JN144" s="209"/>
      <c r="JO144" s="209"/>
      <c r="JP144" s="209"/>
      <c r="JQ144" s="209"/>
      <c r="JR144" s="209"/>
      <c r="JS144" s="209"/>
      <c r="JT144" s="209"/>
      <c r="JU144" s="209"/>
      <c r="JV144" s="209"/>
      <c r="JW144" s="209"/>
      <c r="JX144" s="209"/>
      <c r="JY144" s="209"/>
      <c r="JZ144" s="209"/>
      <c r="KA144" s="209"/>
      <c r="KB144" s="209"/>
    </row>
    <row r="145" spans="1:288" s="147" customFormat="1" x14ac:dyDescent="0.15">
      <c r="A145" s="167">
        <v>307</v>
      </c>
      <c r="B145" s="182" t="s">
        <v>358</v>
      </c>
      <c r="C145" s="168">
        <v>104.4</v>
      </c>
      <c r="D145" s="86">
        <v>1</v>
      </c>
      <c r="E145" s="169">
        <f t="shared" si="8"/>
        <v>104.4</v>
      </c>
      <c r="F145" s="232" t="s">
        <v>412</v>
      </c>
      <c r="G145" s="189"/>
      <c r="H145" s="602" t="s">
        <v>9</v>
      </c>
      <c r="I145" s="592" t="s">
        <v>10</v>
      </c>
      <c r="J145" s="86">
        <v>261</v>
      </c>
      <c r="K145" s="219">
        <f>E145*J145</f>
        <v>27248.400000000001</v>
      </c>
      <c r="M145" s="209"/>
      <c r="N145" s="209"/>
      <c r="O145" s="209"/>
      <c r="P145" s="209"/>
      <c r="Q145" s="209"/>
      <c r="R145" s="209"/>
      <c r="S145" s="209"/>
      <c r="T145" s="209"/>
      <c r="U145" s="209"/>
      <c r="V145" s="209"/>
      <c r="W145" s="209"/>
      <c r="X145" s="209"/>
      <c r="Y145" s="209"/>
      <c r="Z145" s="209"/>
      <c r="AA145" s="209"/>
      <c r="AB145" s="209"/>
      <c r="AC145" s="209"/>
      <c r="AD145" s="209"/>
      <c r="AE145" s="209"/>
      <c r="AF145" s="209"/>
      <c r="AG145" s="209"/>
      <c r="AH145" s="209"/>
      <c r="AI145" s="209"/>
      <c r="AJ145" s="209"/>
      <c r="AK145" s="209"/>
      <c r="AL145" s="209"/>
      <c r="AM145" s="209"/>
      <c r="AN145" s="209"/>
      <c r="AO145" s="209"/>
      <c r="AP145" s="209"/>
      <c r="AQ145" s="209"/>
      <c r="AR145" s="209"/>
      <c r="AS145" s="209"/>
      <c r="AT145" s="209"/>
      <c r="AU145" s="209"/>
      <c r="AV145" s="209"/>
      <c r="AW145" s="209"/>
      <c r="AX145" s="209"/>
      <c r="AY145" s="209"/>
      <c r="AZ145" s="209"/>
      <c r="BA145" s="209"/>
      <c r="BB145" s="209"/>
      <c r="BC145" s="209"/>
      <c r="BD145" s="209"/>
      <c r="BE145" s="209"/>
      <c r="BF145" s="209"/>
      <c r="BG145" s="209"/>
      <c r="BH145" s="209"/>
      <c r="BI145" s="209"/>
      <c r="BJ145" s="209"/>
      <c r="BK145" s="209"/>
      <c r="BL145" s="209"/>
      <c r="BM145" s="209"/>
      <c r="BN145" s="209"/>
      <c r="BO145" s="209"/>
      <c r="BP145" s="209"/>
      <c r="BQ145" s="209"/>
      <c r="BR145" s="209"/>
      <c r="BS145" s="209"/>
      <c r="BT145" s="209"/>
      <c r="BU145" s="209"/>
      <c r="BV145" s="209"/>
      <c r="BW145" s="209"/>
      <c r="BX145" s="209"/>
      <c r="BY145" s="209"/>
      <c r="BZ145" s="209"/>
      <c r="CA145" s="209"/>
      <c r="CB145" s="209"/>
      <c r="CC145" s="209"/>
      <c r="CD145" s="209"/>
      <c r="CE145" s="209"/>
      <c r="CF145" s="209"/>
      <c r="CG145" s="209"/>
      <c r="CH145" s="209"/>
      <c r="CI145" s="209"/>
      <c r="CJ145" s="209"/>
      <c r="CK145" s="209"/>
      <c r="CL145" s="209"/>
      <c r="CM145" s="209"/>
      <c r="CN145" s="209"/>
      <c r="CO145" s="209"/>
      <c r="CP145" s="209"/>
      <c r="CQ145" s="209"/>
      <c r="CR145" s="209"/>
      <c r="CS145" s="209"/>
      <c r="CT145" s="209"/>
      <c r="CU145" s="209"/>
      <c r="CV145" s="209"/>
      <c r="CW145" s="209"/>
      <c r="CX145" s="209"/>
      <c r="CY145" s="209"/>
      <c r="CZ145" s="209"/>
      <c r="DA145" s="209"/>
      <c r="DB145" s="209"/>
      <c r="DC145" s="209"/>
      <c r="DD145" s="209"/>
      <c r="DE145" s="209"/>
      <c r="DF145" s="209"/>
      <c r="DG145" s="209"/>
      <c r="DH145" s="209"/>
      <c r="DI145" s="209"/>
      <c r="DJ145" s="209"/>
      <c r="DK145" s="209"/>
      <c r="DL145" s="209"/>
      <c r="DM145" s="209"/>
      <c r="DN145" s="209"/>
      <c r="DO145" s="209"/>
      <c r="DP145" s="209"/>
      <c r="DQ145" s="209"/>
      <c r="DR145" s="209"/>
      <c r="DS145" s="209"/>
      <c r="DT145" s="209"/>
      <c r="DU145" s="209"/>
      <c r="DV145" s="209"/>
      <c r="DW145" s="209"/>
      <c r="DX145" s="209"/>
      <c r="DY145" s="209"/>
      <c r="DZ145" s="209"/>
      <c r="EA145" s="209"/>
      <c r="EB145" s="209"/>
      <c r="EC145" s="209"/>
      <c r="ED145" s="209"/>
      <c r="EE145" s="209"/>
      <c r="EF145" s="209"/>
      <c r="EG145" s="209"/>
      <c r="EH145" s="209"/>
      <c r="EI145" s="209"/>
      <c r="EJ145" s="209"/>
      <c r="EK145" s="209"/>
      <c r="EL145" s="209"/>
      <c r="EM145" s="209"/>
      <c r="EN145" s="209"/>
      <c r="EO145" s="209"/>
      <c r="EP145" s="209"/>
      <c r="EQ145" s="209"/>
      <c r="ER145" s="209"/>
      <c r="ES145" s="209"/>
      <c r="ET145" s="209"/>
      <c r="EU145" s="209"/>
      <c r="EV145" s="209"/>
      <c r="EW145" s="209"/>
      <c r="EX145" s="209"/>
      <c r="EY145" s="209"/>
      <c r="EZ145" s="209"/>
      <c r="FA145" s="209"/>
      <c r="FB145" s="209"/>
      <c r="FC145" s="209"/>
      <c r="FD145" s="209"/>
      <c r="FE145" s="209"/>
      <c r="FF145" s="209"/>
      <c r="FG145" s="209"/>
      <c r="FH145" s="209"/>
      <c r="FI145" s="209"/>
      <c r="FJ145" s="209"/>
      <c r="FK145" s="209"/>
      <c r="FL145" s="209"/>
      <c r="FM145" s="209"/>
      <c r="FN145" s="209"/>
      <c r="FO145" s="209"/>
      <c r="FP145" s="209"/>
      <c r="FQ145" s="209"/>
      <c r="FR145" s="209"/>
      <c r="FS145" s="209"/>
      <c r="FT145" s="209"/>
      <c r="FU145" s="209"/>
      <c r="FV145" s="209"/>
      <c r="FW145" s="209"/>
      <c r="FX145" s="209"/>
      <c r="FY145" s="209"/>
      <c r="FZ145" s="209"/>
      <c r="GA145" s="209"/>
      <c r="GB145" s="209"/>
      <c r="GC145" s="209"/>
      <c r="GD145" s="209"/>
      <c r="GE145" s="209"/>
      <c r="GF145" s="209"/>
      <c r="GG145" s="209"/>
      <c r="GH145" s="209"/>
      <c r="GI145" s="209"/>
      <c r="GJ145" s="209"/>
      <c r="GK145" s="209"/>
      <c r="GL145" s="209"/>
      <c r="GM145" s="209"/>
      <c r="GN145" s="209"/>
      <c r="GO145" s="209"/>
      <c r="GP145" s="209"/>
      <c r="GQ145" s="209"/>
      <c r="GR145" s="209"/>
      <c r="GS145" s="209"/>
      <c r="GT145" s="209"/>
      <c r="GU145" s="209"/>
      <c r="GV145" s="209"/>
      <c r="GW145" s="209"/>
      <c r="GX145" s="209"/>
      <c r="GY145" s="209"/>
      <c r="GZ145" s="209"/>
      <c r="HA145" s="209"/>
      <c r="HB145" s="209"/>
      <c r="HC145" s="209"/>
      <c r="HD145" s="209"/>
      <c r="HE145" s="209"/>
      <c r="HF145" s="209"/>
      <c r="HG145" s="209"/>
      <c r="HH145" s="209"/>
      <c r="HI145" s="209"/>
      <c r="HJ145" s="209"/>
      <c r="HK145" s="209"/>
      <c r="HL145" s="209"/>
      <c r="HM145" s="209"/>
      <c r="HN145" s="209"/>
      <c r="HO145" s="209"/>
      <c r="HP145" s="209"/>
      <c r="HQ145" s="209"/>
      <c r="HR145" s="209"/>
      <c r="HS145" s="209"/>
      <c r="HT145" s="209"/>
      <c r="HU145" s="209"/>
      <c r="HV145" s="209"/>
      <c r="HW145" s="209"/>
      <c r="HX145" s="209"/>
      <c r="HY145" s="209"/>
      <c r="HZ145" s="209"/>
      <c r="IA145" s="209"/>
      <c r="IB145" s="209"/>
      <c r="IC145" s="209"/>
      <c r="ID145" s="209"/>
      <c r="IE145" s="209"/>
      <c r="IF145" s="209"/>
      <c r="IG145" s="209"/>
      <c r="IH145" s="209"/>
      <c r="II145" s="209"/>
      <c r="IJ145" s="209"/>
      <c r="IK145" s="209"/>
      <c r="IL145" s="209"/>
      <c r="IM145" s="209"/>
      <c r="IN145" s="209"/>
      <c r="IO145" s="209"/>
      <c r="IP145" s="209"/>
      <c r="IQ145" s="209"/>
      <c r="IR145" s="209"/>
      <c r="IS145" s="209"/>
      <c r="IT145" s="209"/>
      <c r="IU145" s="209"/>
      <c r="IV145" s="209"/>
      <c r="IW145" s="209"/>
      <c r="IX145" s="209"/>
      <c r="IY145" s="209"/>
      <c r="IZ145" s="209"/>
      <c r="JA145" s="209"/>
      <c r="JB145" s="209"/>
      <c r="JC145" s="209"/>
      <c r="JD145" s="209"/>
      <c r="JE145" s="209"/>
      <c r="JF145" s="209"/>
      <c r="JG145" s="209"/>
      <c r="JH145" s="209"/>
      <c r="JI145" s="209"/>
      <c r="JJ145" s="209"/>
      <c r="JK145" s="209"/>
      <c r="JL145" s="209"/>
      <c r="JM145" s="209"/>
      <c r="JN145" s="209"/>
      <c r="JO145" s="209"/>
      <c r="JP145" s="209"/>
      <c r="JQ145" s="209"/>
      <c r="JR145" s="209"/>
      <c r="JS145" s="209"/>
      <c r="JT145" s="209"/>
      <c r="JU145" s="209"/>
      <c r="JV145" s="209"/>
      <c r="JW145" s="209"/>
      <c r="JX145" s="209"/>
      <c r="JY145" s="209"/>
      <c r="JZ145" s="209"/>
      <c r="KA145" s="209"/>
      <c r="KB145" s="209"/>
    </row>
    <row r="146" spans="1:288" s="147" customFormat="1" x14ac:dyDescent="0.15">
      <c r="A146" s="167"/>
      <c r="B146" s="182"/>
      <c r="C146" s="168"/>
      <c r="D146" s="86"/>
      <c r="E146" s="169"/>
      <c r="F146" s="232"/>
      <c r="G146" s="189"/>
      <c r="H146" s="118"/>
      <c r="I146" s="86"/>
      <c r="J146" s="86"/>
      <c r="K146" s="176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209"/>
      <c r="AG146" s="209"/>
      <c r="AH146" s="209"/>
      <c r="AI146" s="209"/>
      <c r="AJ146" s="209"/>
      <c r="AK146" s="209"/>
      <c r="AL146" s="209"/>
      <c r="AM146" s="209"/>
      <c r="AN146" s="209"/>
      <c r="AO146" s="209"/>
      <c r="AP146" s="209"/>
      <c r="AQ146" s="209"/>
      <c r="AR146" s="209"/>
      <c r="AS146" s="209"/>
      <c r="AT146" s="209"/>
      <c r="AU146" s="209"/>
      <c r="AV146" s="209"/>
      <c r="AW146" s="209"/>
      <c r="AX146" s="209"/>
      <c r="AY146" s="209"/>
      <c r="AZ146" s="209"/>
      <c r="BA146" s="209"/>
      <c r="BB146" s="209"/>
      <c r="BC146" s="209"/>
      <c r="BD146" s="209"/>
      <c r="BE146" s="209"/>
      <c r="BF146" s="209"/>
      <c r="BG146" s="209"/>
      <c r="BH146" s="209"/>
      <c r="BI146" s="209"/>
      <c r="BJ146" s="209"/>
      <c r="BK146" s="209"/>
      <c r="BL146" s="209"/>
      <c r="BM146" s="209"/>
      <c r="BN146" s="209"/>
      <c r="BO146" s="209"/>
      <c r="BP146" s="209"/>
      <c r="BQ146" s="209"/>
      <c r="BR146" s="209"/>
      <c r="BS146" s="209"/>
      <c r="BT146" s="209"/>
      <c r="BU146" s="209"/>
      <c r="BV146" s="209"/>
      <c r="BW146" s="209"/>
      <c r="BX146" s="209"/>
      <c r="BY146" s="209"/>
      <c r="BZ146" s="209"/>
      <c r="CA146" s="209"/>
      <c r="CB146" s="209"/>
      <c r="CC146" s="209"/>
      <c r="CD146" s="209"/>
      <c r="CE146" s="209"/>
      <c r="CF146" s="209"/>
      <c r="CG146" s="209"/>
      <c r="CH146" s="209"/>
      <c r="CI146" s="209"/>
      <c r="CJ146" s="209"/>
      <c r="CK146" s="209"/>
      <c r="CL146" s="209"/>
      <c r="CM146" s="209"/>
      <c r="CN146" s="209"/>
      <c r="CO146" s="209"/>
      <c r="CP146" s="209"/>
      <c r="CQ146" s="209"/>
      <c r="CR146" s="209"/>
      <c r="CS146" s="209"/>
      <c r="CT146" s="209"/>
      <c r="CU146" s="209"/>
      <c r="CV146" s="209"/>
      <c r="CW146" s="209"/>
      <c r="CX146" s="209"/>
      <c r="CY146" s="209"/>
      <c r="CZ146" s="209"/>
      <c r="DA146" s="209"/>
      <c r="DB146" s="209"/>
      <c r="DC146" s="209"/>
      <c r="DD146" s="209"/>
      <c r="DE146" s="209"/>
      <c r="DF146" s="209"/>
      <c r="DG146" s="209"/>
      <c r="DH146" s="209"/>
      <c r="DI146" s="209"/>
      <c r="DJ146" s="209"/>
      <c r="DK146" s="209"/>
      <c r="DL146" s="209"/>
      <c r="DM146" s="209"/>
      <c r="DN146" s="209"/>
      <c r="DO146" s="209"/>
      <c r="DP146" s="209"/>
      <c r="DQ146" s="209"/>
      <c r="DR146" s="209"/>
      <c r="DS146" s="209"/>
      <c r="DT146" s="209"/>
      <c r="DU146" s="209"/>
      <c r="DV146" s="209"/>
      <c r="DW146" s="209"/>
      <c r="DX146" s="209"/>
      <c r="DY146" s="209"/>
      <c r="DZ146" s="209"/>
      <c r="EA146" s="209"/>
      <c r="EB146" s="209"/>
      <c r="EC146" s="209"/>
      <c r="ED146" s="209"/>
      <c r="EE146" s="209"/>
      <c r="EF146" s="209"/>
      <c r="EG146" s="209"/>
      <c r="EH146" s="209"/>
      <c r="EI146" s="209"/>
      <c r="EJ146" s="209"/>
      <c r="EK146" s="209"/>
      <c r="EL146" s="209"/>
      <c r="EM146" s="209"/>
      <c r="EN146" s="209"/>
      <c r="EO146" s="209"/>
      <c r="EP146" s="209"/>
      <c r="EQ146" s="209"/>
      <c r="ER146" s="209"/>
      <c r="ES146" s="209"/>
      <c r="ET146" s="209"/>
      <c r="EU146" s="209"/>
      <c r="EV146" s="209"/>
      <c r="EW146" s="209"/>
      <c r="EX146" s="209"/>
      <c r="EY146" s="209"/>
      <c r="EZ146" s="209"/>
      <c r="FA146" s="209"/>
      <c r="FB146" s="209"/>
      <c r="FC146" s="209"/>
      <c r="FD146" s="209"/>
      <c r="FE146" s="209"/>
      <c r="FF146" s="209"/>
      <c r="FG146" s="209"/>
      <c r="FH146" s="209"/>
      <c r="FI146" s="209"/>
      <c r="FJ146" s="209"/>
      <c r="FK146" s="209"/>
      <c r="FL146" s="209"/>
      <c r="FM146" s="209"/>
      <c r="FN146" s="209"/>
      <c r="FO146" s="209"/>
      <c r="FP146" s="209"/>
      <c r="FQ146" s="209"/>
      <c r="FR146" s="209"/>
      <c r="FS146" s="209"/>
      <c r="FT146" s="209"/>
      <c r="FU146" s="209"/>
      <c r="FV146" s="209"/>
      <c r="FW146" s="209"/>
      <c r="FX146" s="209"/>
      <c r="FY146" s="209"/>
      <c r="FZ146" s="209"/>
      <c r="GA146" s="209"/>
      <c r="GB146" s="209"/>
      <c r="GC146" s="209"/>
      <c r="GD146" s="209"/>
      <c r="GE146" s="209"/>
      <c r="GF146" s="209"/>
      <c r="GG146" s="209"/>
      <c r="GH146" s="209"/>
      <c r="GI146" s="209"/>
      <c r="GJ146" s="209"/>
      <c r="GK146" s="209"/>
      <c r="GL146" s="209"/>
      <c r="GM146" s="209"/>
      <c r="GN146" s="209"/>
      <c r="GO146" s="209"/>
      <c r="GP146" s="209"/>
      <c r="GQ146" s="209"/>
      <c r="GR146" s="209"/>
      <c r="GS146" s="209"/>
      <c r="GT146" s="209"/>
      <c r="GU146" s="209"/>
      <c r="GV146" s="209"/>
      <c r="GW146" s="209"/>
      <c r="GX146" s="209"/>
      <c r="GY146" s="209"/>
      <c r="GZ146" s="209"/>
      <c r="HA146" s="209"/>
      <c r="HB146" s="209"/>
      <c r="HC146" s="209"/>
      <c r="HD146" s="209"/>
      <c r="HE146" s="209"/>
      <c r="HF146" s="209"/>
      <c r="HG146" s="209"/>
      <c r="HH146" s="209"/>
      <c r="HI146" s="209"/>
      <c r="HJ146" s="209"/>
      <c r="HK146" s="209"/>
      <c r="HL146" s="209"/>
      <c r="HM146" s="209"/>
      <c r="HN146" s="209"/>
      <c r="HO146" s="209"/>
      <c r="HP146" s="209"/>
      <c r="HQ146" s="209"/>
      <c r="HR146" s="209"/>
      <c r="HS146" s="209"/>
      <c r="HT146" s="209"/>
      <c r="HU146" s="209"/>
      <c r="HV146" s="209"/>
      <c r="HW146" s="209"/>
      <c r="HX146" s="209"/>
      <c r="HY146" s="209"/>
      <c r="HZ146" s="209"/>
      <c r="IA146" s="209"/>
      <c r="IB146" s="209"/>
      <c r="IC146" s="209"/>
      <c r="ID146" s="209"/>
      <c r="IE146" s="209"/>
      <c r="IF146" s="209"/>
      <c r="IG146" s="209"/>
      <c r="IH146" s="209"/>
      <c r="II146" s="209"/>
      <c r="IJ146" s="209"/>
      <c r="IK146" s="209"/>
      <c r="IL146" s="209"/>
      <c r="IM146" s="209"/>
      <c r="IN146" s="209"/>
      <c r="IO146" s="209"/>
      <c r="IP146" s="209"/>
      <c r="IQ146" s="209"/>
      <c r="IR146" s="209"/>
      <c r="IS146" s="209"/>
      <c r="IT146" s="209"/>
      <c r="IU146" s="209"/>
      <c r="IV146" s="209"/>
      <c r="IW146" s="209"/>
      <c r="IX146" s="209"/>
      <c r="IY146" s="209"/>
      <c r="IZ146" s="209"/>
      <c r="JA146" s="209"/>
      <c r="JB146" s="209"/>
      <c r="JC146" s="209"/>
      <c r="JD146" s="209"/>
      <c r="JE146" s="209"/>
      <c r="JF146" s="209"/>
      <c r="JG146" s="209"/>
      <c r="JH146" s="209"/>
      <c r="JI146" s="209"/>
      <c r="JJ146" s="209"/>
      <c r="JK146" s="209"/>
      <c r="JL146" s="209"/>
      <c r="JM146" s="209"/>
      <c r="JN146" s="209"/>
      <c r="JO146" s="209"/>
      <c r="JP146" s="209"/>
      <c r="JQ146" s="209"/>
      <c r="JR146" s="209"/>
      <c r="JS146" s="209"/>
      <c r="JT146" s="209"/>
      <c r="JU146" s="209"/>
      <c r="JV146" s="209"/>
      <c r="JW146" s="209"/>
      <c r="JX146" s="209"/>
      <c r="JY146" s="209"/>
      <c r="JZ146" s="209"/>
      <c r="KA146" s="209"/>
      <c r="KB146" s="209"/>
    </row>
    <row r="147" spans="1:288" s="147" customFormat="1" ht="14.25" thickBot="1" x14ac:dyDescent="0.2">
      <c r="A147" s="191" t="s">
        <v>33</v>
      </c>
      <c r="B147" s="287"/>
      <c r="C147" s="180"/>
      <c r="D147" s="179">
        <f>SUBTOTAL(109,D139:D145)</f>
        <v>6</v>
      </c>
      <c r="E147" s="834">
        <f>SUBTOTAL(109,E139:E145)</f>
        <v>337.51</v>
      </c>
      <c r="F147" s="244"/>
      <c r="G147" s="192"/>
      <c r="H147" s="311"/>
      <c r="I147" s="179"/>
      <c r="J147" s="179">
        <f>SUM(J139:J146)</f>
        <v>1566</v>
      </c>
      <c r="K147" s="262">
        <f>SUM(K139:K146)</f>
        <v>88090.110000000015</v>
      </c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09"/>
      <c r="AK147" s="209"/>
      <c r="AL147" s="209"/>
      <c r="AM147" s="209"/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09"/>
      <c r="BQ147" s="209"/>
      <c r="BR147" s="209"/>
      <c r="BS147" s="209"/>
      <c r="BT147" s="209"/>
      <c r="BU147" s="209"/>
      <c r="BV147" s="209"/>
      <c r="BW147" s="209"/>
      <c r="BX147" s="209"/>
      <c r="BY147" s="209"/>
      <c r="BZ147" s="209"/>
      <c r="CA147" s="209"/>
      <c r="CB147" s="209"/>
      <c r="CC147" s="209"/>
      <c r="CD147" s="209"/>
      <c r="CE147" s="209"/>
      <c r="CF147" s="209"/>
      <c r="CG147" s="209"/>
      <c r="CH147" s="209"/>
      <c r="CI147" s="209"/>
      <c r="CJ147" s="209"/>
      <c r="CK147" s="209"/>
      <c r="CL147" s="209"/>
      <c r="CM147" s="209"/>
      <c r="CN147" s="209"/>
      <c r="CO147" s="209"/>
      <c r="CP147" s="209"/>
      <c r="CQ147" s="209"/>
      <c r="CR147" s="209"/>
      <c r="CS147" s="209"/>
      <c r="CT147" s="209"/>
      <c r="CU147" s="209"/>
      <c r="CV147" s="209"/>
      <c r="CW147" s="209"/>
      <c r="CX147" s="209"/>
      <c r="CY147" s="209"/>
      <c r="CZ147" s="209"/>
      <c r="DA147" s="209"/>
      <c r="DB147" s="209"/>
      <c r="DC147" s="209"/>
      <c r="DD147" s="209"/>
      <c r="DE147" s="209"/>
      <c r="DF147" s="209"/>
      <c r="DG147" s="209"/>
      <c r="DH147" s="209"/>
      <c r="DI147" s="209"/>
      <c r="DJ147" s="209"/>
      <c r="DK147" s="209"/>
      <c r="DL147" s="209"/>
      <c r="DM147" s="209"/>
      <c r="DN147" s="209"/>
      <c r="DO147" s="209"/>
      <c r="DP147" s="209"/>
      <c r="DQ147" s="209"/>
      <c r="DR147" s="209"/>
      <c r="DS147" s="209"/>
      <c r="DT147" s="209"/>
      <c r="DU147" s="209"/>
      <c r="DV147" s="209"/>
      <c r="DW147" s="209"/>
      <c r="DX147" s="209"/>
      <c r="DY147" s="209"/>
      <c r="DZ147" s="209"/>
      <c r="EA147" s="209"/>
      <c r="EB147" s="209"/>
      <c r="EC147" s="209"/>
      <c r="ED147" s="209"/>
      <c r="EE147" s="209"/>
      <c r="EF147" s="209"/>
      <c r="EG147" s="209"/>
      <c r="EH147" s="209"/>
      <c r="EI147" s="209"/>
      <c r="EJ147" s="209"/>
      <c r="EK147" s="209"/>
      <c r="EL147" s="209"/>
      <c r="EM147" s="209"/>
      <c r="EN147" s="209"/>
      <c r="EO147" s="209"/>
      <c r="EP147" s="209"/>
      <c r="EQ147" s="209"/>
      <c r="ER147" s="209"/>
      <c r="ES147" s="209"/>
      <c r="ET147" s="209"/>
      <c r="EU147" s="209"/>
      <c r="EV147" s="209"/>
      <c r="EW147" s="209"/>
      <c r="EX147" s="209"/>
      <c r="EY147" s="209"/>
      <c r="EZ147" s="209"/>
      <c r="FA147" s="209"/>
      <c r="FB147" s="209"/>
      <c r="FC147" s="209"/>
      <c r="FD147" s="209"/>
      <c r="FE147" s="209"/>
      <c r="FF147" s="209"/>
      <c r="FG147" s="209"/>
      <c r="FH147" s="209"/>
      <c r="FI147" s="209"/>
      <c r="FJ147" s="209"/>
      <c r="FK147" s="209"/>
      <c r="FL147" s="209"/>
      <c r="FM147" s="209"/>
      <c r="FN147" s="209"/>
      <c r="FO147" s="209"/>
      <c r="FP147" s="209"/>
      <c r="FQ147" s="209"/>
      <c r="FR147" s="209"/>
      <c r="FS147" s="209"/>
      <c r="FT147" s="209"/>
      <c r="FU147" s="209"/>
      <c r="FV147" s="209"/>
      <c r="FW147" s="209"/>
      <c r="FX147" s="209"/>
      <c r="FY147" s="209"/>
      <c r="FZ147" s="209"/>
      <c r="GA147" s="209"/>
      <c r="GB147" s="209"/>
      <c r="GC147" s="209"/>
      <c r="GD147" s="209"/>
      <c r="GE147" s="209"/>
      <c r="GF147" s="209"/>
      <c r="GG147" s="209"/>
      <c r="GH147" s="209"/>
      <c r="GI147" s="209"/>
      <c r="GJ147" s="209"/>
      <c r="GK147" s="209"/>
      <c r="GL147" s="209"/>
      <c r="GM147" s="209"/>
      <c r="GN147" s="209"/>
      <c r="GO147" s="209"/>
      <c r="GP147" s="209"/>
      <c r="GQ147" s="209"/>
      <c r="GR147" s="209"/>
      <c r="GS147" s="209"/>
      <c r="GT147" s="209"/>
      <c r="GU147" s="209"/>
      <c r="GV147" s="209"/>
      <c r="GW147" s="209"/>
      <c r="GX147" s="209"/>
      <c r="GY147" s="209"/>
      <c r="GZ147" s="209"/>
      <c r="HA147" s="209"/>
      <c r="HB147" s="209"/>
      <c r="HC147" s="209"/>
      <c r="HD147" s="209"/>
      <c r="HE147" s="209"/>
      <c r="HF147" s="209"/>
      <c r="HG147" s="209"/>
      <c r="HH147" s="209"/>
      <c r="HI147" s="209"/>
      <c r="HJ147" s="209"/>
      <c r="HK147" s="209"/>
      <c r="HL147" s="209"/>
      <c r="HM147" s="209"/>
      <c r="HN147" s="209"/>
      <c r="HO147" s="209"/>
      <c r="HP147" s="209"/>
      <c r="HQ147" s="209"/>
      <c r="HR147" s="209"/>
      <c r="HS147" s="209"/>
      <c r="HT147" s="209"/>
      <c r="HU147" s="209"/>
      <c r="HV147" s="209"/>
      <c r="HW147" s="209"/>
      <c r="HX147" s="209"/>
      <c r="HY147" s="209"/>
      <c r="HZ147" s="209"/>
      <c r="IA147" s="209"/>
      <c r="IB147" s="209"/>
      <c r="IC147" s="209"/>
      <c r="ID147" s="209"/>
      <c r="IE147" s="209"/>
      <c r="IF147" s="209"/>
      <c r="IG147" s="209"/>
      <c r="IH147" s="209"/>
      <c r="II147" s="209"/>
      <c r="IJ147" s="209"/>
      <c r="IK147" s="209"/>
      <c r="IL147" s="209"/>
      <c r="IM147" s="209"/>
      <c r="IN147" s="209"/>
      <c r="IO147" s="209"/>
      <c r="IP147" s="209"/>
      <c r="IQ147" s="209"/>
      <c r="IR147" s="209"/>
      <c r="IS147" s="209"/>
      <c r="IT147" s="209"/>
      <c r="IU147" s="209"/>
      <c r="IV147" s="209"/>
      <c r="IW147" s="209"/>
      <c r="IX147" s="209"/>
      <c r="IY147" s="209"/>
      <c r="IZ147" s="209"/>
      <c r="JA147" s="209"/>
      <c r="JB147" s="209"/>
      <c r="JC147" s="209"/>
      <c r="JD147" s="209"/>
      <c r="JE147" s="209"/>
      <c r="JF147" s="209"/>
      <c r="JG147" s="209"/>
      <c r="JH147" s="209"/>
      <c r="JI147" s="209"/>
      <c r="JJ147" s="209"/>
      <c r="JK147" s="209"/>
      <c r="JL147" s="209"/>
      <c r="JM147" s="209"/>
      <c r="JN147" s="209"/>
      <c r="JO147" s="209"/>
      <c r="JP147" s="209"/>
      <c r="JQ147" s="209"/>
      <c r="JR147" s="209"/>
      <c r="JS147" s="209"/>
      <c r="JT147" s="209"/>
      <c r="JU147" s="209"/>
      <c r="JV147" s="209"/>
      <c r="JW147" s="209"/>
      <c r="JX147" s="209"/>
      <c r="JY147" s="209"/>
      <c r="JZ147" s="209"/>
      <c r="KA147" s="209"/>
      <c r="KB147" s="209"/>
    </row>
    <row r="148" spans="1:288" s="147" customFormat="1" x14ac:dyDescent="0.15">
      <c r="A148" s="263" t="s">
        <v>437</v>
      </c>
      <c r="B148" s="271"/>
      <c r="C148" s="164"/>
      <c r="D148" s="256"/>
      <c r="E148" s="200"/>
      <c r="F148" s="292"/>
      <c r="G148" s="267"/>
      <c r="H148" s="274"/>
      <c r="I148" s="256"/>
      <c r="J148" s="256"/>
      <c r="K148" s="201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09"/>
      <c r="AG148" s="209"/>
      <c r="AH148" s="209"/>
      <c r="AI148" s="209"/>
      <c r="AJ148" s="209"/>
      <c r="AK148" s="209"/>
      <c r="AL148" s="209"/>
      <c r="AM148" s="209"/>
      <c r="AN148" s="209"/>
      <c r="AO148" s="209"/>
      <c r="AP148" s="209"/>
      <c r="AQ148" s="209"/>
      <c r="AR148" s="209"/>
      <c r="AS148" s="209"/>
      <c r="AT148" s="209"/>
      <c r="AU148" s="209"/>
      <c r="AV148" s="209"/>
      <c r="AW148" s="209"/>
      <c r="AX148" s="209"/>
      <c r="AY148" s="209"/>
      <c r="AZ148" s="209"/>
      <c r="BA148" s="209"/>
      <c r="BB148" s="209"/>
      <c r="BC148" s="209"/>
      <c r="BD148" s="209"/>
      <c r="BE148" s="209"/>
      <c r="BF148" s="209"/>
      <c r="BG148" s="209"/>
      <c r="BH148" s="209"/>
      <c r="BI148" s="209"/>
      <c r="BJ148" s="209"/>
      <c r="BK148" s="209"/>
      <c r="BL148" s="209"/>
      <c r="BM148" s="209"/>
      <c r="BN148" s="209"/>
      <c r="BO148" s="209"/>
      <c r="BP148" s="209"/>
      <c r="BQ148" s="209"/>
      <c r="BR148" s="209"/>
      <c r="BS148" s="209"/>
      <c r="BT148" s="209"/>
      <c r="BU148" s="209"/>
      <c r="BV148" s="209"/>
      <c r="BW148" s="209"/>
      <c r="BX148" s="209"/>
      <c r="BY148" s="209"/>
      <c r="BZ148" s="209"/>
      <c r="CA148" s="209"/>
      <c r="CB148" s="209"/>
      <c r="CC148" s="209"/>
      <c r="CD148" s="209"/>
      <c r="CE148" s="209"/>
      <c r="CF148" s="209"/>
      <c r="CG148" s="209"/>
      <c r="CH148" s="209"/>
      <c r="CI148" s="209"/>
      <c r="CJ148" s="209"/>
      <c r="CK148" s="209"/>
      <c r="CL148" s="209"/>
      <c r="CM148" s="209"/>
      <c r="CN148" s="209"/>
      <c r="CO148" s="209"/>
      <c r="CP148" s="209"/>
      <c r="CQ148" s="209"/>
      <c r="CR148" s="209"/>
      <c r="CS148" s="209"/>
      <c r="CT148" s="209"/>
      <c r="CU148" s="209"/>
      <c r="CV148" s="209"/>
      <c r="CW148" s="209"/>
      <c r="CX148" s="209"/>
      <c r="CY148" s="209"/>
      <c r="CZ148" s="209"/>
      <c r="DA148" s="209"/>
      <c r="DB148" s="209"/>
      <c r="DC148" s="209"/>
      <c r="DD148" s="209"/>
      <c r="DE148" s="209"/>
      <c r="DF148" s="209"/>
      <c r="DG148" s="209"/>
      <c r="DH148" s="209"/>
      <c r="DI148" s="209"/>
      <c r="DJ148" s="209"/>
      <c r="DK148" s="209"/>
      <c r="DL148" s="209"/>
      <c r="DM148" s="209"/>
      <c r="DN148" s="209"/>
      <c r="DO148" s="209"/>
      <c r="DP148" s="209"/>
      <c r="DQ148" s="209"/>
      <c r="DR148" s="209"/>
      <c r="DS148" s="209"/>
      <c r="DT148" s="209"/>
      <c r="DU148" s="209"/>
      <c r="DV148" s="209"/>
      <c r="DW148" s="209"/>
      <c r="DX148" s="209"/>
      <c r="DY148" s="209"/>
      <c r="DZ148" s="209"/>
      <c r="EA148" s="209"/>
      <c r="EB148" s="209"/>
      <c r="EC148" s="209"/>
      <c r="ED148" s="209"/>
      <c r="EE148" s="209"/>
      <c r="EF148" s="209"/>
      <c r="EG148" s="209"/>
      <c r="EH148" s="209"/>
      <c r="EI148" s="209"/>
      <c r="EJ148" s="209"/>
      <c r="EK148" s="209"/>
      <c r="EL148" s="209"/>
      <c r="EM148" s="209"/>
      <c r="EN148" s="209"/>
      <c r="EO148" s="209"/>
      <c r="EP148" s="209"/>
      <c r="EQ148" s="209"/>
      <c r="ER148" s="209"/>
      <c r="ES148" s="209"/>
      <c r="ET148" s="209"/>
      <c r="EU148" s="209"/>
      <c r="EV148" s="209"/>
      <c r="EW148" s="209"/>
      <c r="EX148" s="209"/>
      <c r="EY148" s="209"/>
      <c r="EZ148" s="209"/>
      <c r="FA148" s="209"/>
      <c r="FB148" s="209"/>
      <c r="FC148" s="209"/>
      <c r="FD148" s="209"/>
      <c r="FE148" s="209"/>
      <c r="FF148" s="209"/>
      <c r="FG148" s="209"/>
      <c r="FH148" s="209"/>
      <c r="FI148" s="209"/>
      <c r="FJ148" s="209"/>
      <c r="FK148" s="209"/>
      <c r="FL148" s="209"/>
      <c r="FM148" s="209"/>
      <c r="FN148" s="209"/>
      <c r="FO148" s="209"/>
      <c r="FP148" s="209"/>
      <c r="FQ148" s="209"/>
      <c r="FR148" s="209"/>
      <c r="FS148" s="209"/>
      <c r="FT148" s="209"/>
      <c r="FU148" s="209"/>
      <c r="FV148" s="209"/>
      <c r="FW148" s="209"/>
      <c r="FX148" s="209"/>
      <c r="FY148" s="209"/>
      <c r="FZ148" s="209"/>
      <c r="GA148" s="209"/>
      <c r="GB148" s="209"/>
      <c r="GC148" s="209"/>
      <c r="GD148" s="209"/>
      <c r="GE148" s="209"/>
      <c r="GF148" s="209"/>
      <c r="GG148" s="209"/>
      <c r="GH148" s="209"/>
      <c r="GI148" s="209"/>
      <c r="GJ148" s="209"/>
      <c r="GK148" s="209"/>
      <c r="GL148" s="209"/>
      <c r="GM148" s="209"/>
      <c r="GN148" s="209"/>
      <c r="GO148" s="209"/>
      <c r="GP148" s="209"/>
      <c r="GQ148" s="209"/>
      <c r="GR148" s="209"/>
      <c r="GS148" s="209"/>
      <c r="GT148" s="209"/>
      <c r="GU148" s="209"/>
      <c r="GV148" s="209"/>
      <c r="GW148" s="209"/>
      <c r="GX148" s="209"/>
      <c r="GY148" s="209"/>
      <c r="GZ148" s="209"/>
      <c r="HA148" s="209"/>
      <c r="HB148" s="209"/>
      <c r="HC148" s="209"/>
      <c r="HD148" s="209"/>
      <c r="HE148" s="209"/>
      <c r="HF148" s="209"/>
      <c r="HG148" s="209"/>
      <c r="HH148" s="209"/>
      <c r="HI148" s="209"/>
      <c r="HJ148" s="209"/>
      <c r="HK148" s="209"/>
      <c r="HL148" s="209"/>
      <c r="HM148" s="209"/>
      <c r="HN148" s="209"/>
      <c r="HO148" s="209"/>
      <c r="HP148" s="209"/>
      <c r="HQ148" s="209"/>
      <c r="HR148" s="209"/>
      <c r="HS148" s="209"/>
      <c r="HT148" s="209"/>
      <c r="HU148" s="209"/>
      <c r="HV148" s="209"/>
      <c r="HW148" s="209"/>
      <c r="HX148" s="209"/>
      <c r="HY148" s="209"/>
      <c r="HZ148" s="209"/>
      <c r="IA148" s="209"/>
      <c r="IB148" s="209"/>
      <c r="IC148" s="209"/>
      <c r="ID148" s="209"/>
      <c r="IE148" s="209"/>
      <c r="IF148" s="209"/>
      <c r="IG148" s="209"/>
      <c r="IH148" s="209"/>
      <c r="II148" s="209"/>
      <c r="IJ148" s="209"/>
      <c r="IK148" s="209"/>
      <c r="IL148" s="209"/>
      <c r="IM148" s="209"/>
      <c r="IN148" s="209"/>
      <c r="IO148" s="209"/>
      <c r="IP148" s="209"/>
      <c r="IQ148" s="209"/>
      <c r="IR148" s="209"/>
      <c r="IS148" s="209"/>
      <c r="IT148" s="209"/>
      <c r="IU148" s="209"/>
      <c r="IV148" s="209"/>
      <c r="IW148" s="209"/>
      <c r="IX148" s="209"/>
      <c r="IY148" s="209"/>
      <c r="IZ148" s="209"/>
      <c r="JA148" s="209"/>
      <c r="JB148" s="209"/>
      <c r="JC148" s="209"/>
      <c r="JD148" s="209"/>
      <c r="JE148" s="209"/>
      <c r="JF148" s="209"/>
      <c r="JG148" s="209"/>
      <c r="JH148" s="209"/>
      <c r="JI148" s="209"/>
      <c r="JJ148" s="209"/>
      <c r="JK148" s="209"/>
      <c r="JL148" s="209"/>
      <c r="JM148" s="209"/>
      <c r="JN148" s="209"/>
      <c r="JO148" s="209"/>
      <c r="JP148" s="209"/>
      <c r="JQ148" s="209"/>
      <c r="JR148" s="209"/>
      <c r="JS148" s="209"/>
      <c r="JT148" s="209"/>
      <c r="JU148" s="209"/>
      <c r="JV148" s="209"/>
      <c r="JW148" s="209"/>
      <c r="JX148" s="209"/>
      <c r="JY148" s="209"/>
      <c r="JZ148" s="209"/>
      <c r="KA148" s="209"/>
      <c r="KB148" s="209"/>
    </row>
    <row r="149" spans="1:288" s="147" customFormat="1" x14ac:dyDescent="0.15">
      <c r="A149" s="902">
        <v>401</v>
      </c>
      <c r="B149" s="182" t="s">
        <v>438</v>
      </c>
      <c r="C149" s="168">
        <v>88.71</v>
      </c>
      <c r="D149" s="86">
        <v>1</v>
      </c>
      <c r="E149" s="169">
        <f>SUM(C149*D149)</f>
        <v>88.71</v>
      </c>
      <c r="F149" s="232" t="s">
        <v>412</v>
      </c>
      <c r="G149" s="189"/>
      <c r="H149" s="925" t="s">
        <v>3</v>
      </c>
      <c r="I149" s="669" t="s">
        <v>11</v>
      </c>
      <c r="J149" s="86">
        <v>314</v>
      </c>
      <c r="K149" s="219">
        <f t="shared" ref="K149:K183" si="9">E149*J149</f>
        <v>27854.94</v>
      </c>
      <c r="M149" s="209"/>
      <c r="N149" s="209"/>
      <c r="O149" s="209"/>
      <c r="P149" s="209"/>
      <c r="Q149" s="209"/>
      <c r="R149" s="209"/>
      <c r="S149" s="209"/>
      <c r="T149" s="209"/>
      <c r="U149" s="209"/>
      <c r="V149" s="209"/>
      <c r="W149" s="209"/>
      <c r="X149" s="209"/>
      <c r="Y149" s="209"/>
      <c r="Z149" s="209"/>
      <c r="AA149" s="209"/>
      <c r="AB149" s="209"/>
      <c r="AC149" s="209"/>
      <c r="AD149" s="209"/>
      <c r="AE149" s="209"/>
      <c r="AF149" s="209"/>
      <c r="AG149" s="209"/>
      <c r="AH149" s="209"/>
      <c r="AI149" s="209"/>
      <c r="AJ149" s="209"/>
      <c r="AK149" s="209"/>
      <c r="AL149" s="209"/>
      <c r="AM149" s="209"/>
      <c r="AN149" s="209"/>
      <c r="AO149" s="209"/>
      <c r="AP149" s="209"/>
      <c r="AQ149" s="209"/>
      <c r="AR149" s="209"/>
      <c r="AS149" s="209"/>
      <c r="AT149" s="209"/>
      <c r="AU149" s="209"/>
      <c r="AV149" s="209"/>
      <c r="AW149" s="209"/>
      <c r="AX149" s="209"/>
      <c r="AY149" s="209"/>
      <c r="AZ149" s="209"/>
      <c r="BA149" s="209"/>
      <c r="BB149" s="209"/>
      <c r="BC149" s="209"/>
      <c r="BD149" s="209"/>
      <c r="BE149" s="209"/>
      <c r="BF149" s="209"/>
      <c r="BG149" s="209"/>
      <c r="BH149" s="209"/>
      <c r="BI149" s="209"/>
      <c r="BJ149" s="209"/>
      <c r="BK149" s="209"/>
      <c r="BL149" s="209"/>
      <c r="BM149" s="209"/>
      <c r="BN149" s="209"/>
      <c r="BO149" s="209"/>
      <c r="BP149" s="209"/>
      <c r="BQ149" s="209"/>
      <c r="BR149" s="209"/>
      <c r="BS149" s="209"/>
      <c r="BT149" s="209"/>
      <c r="BU149" s="209"/>
      <c r="BV149" s="209"/>
      <c r="BW149" s="209"/>
      <c r="BX149" s="209"/>
      <c r="BY149" s="209"/>
      <c r="BZ149" s="209"/>
      <c r="CA149" s="209"/>
      <c r="CB149" s="209"/>
      <c r="CC149" s="209"/>
      <c r="CD149" s="209"/>
      <c r="CE149" s="209"/>
      <c r="CF149" s="209"/>
      <c r="CG149" s="209"/>
      <c r="CH149" s="209"/>
      <c r="CI149" s="209"/>
      <c r="CJ149" s="209"/>
      <c r="CK149" s="209"/>
      <c r="CL149" s="209"/>
      <c r="CM149" s="209"/>
      <c r="CN149" s="209"/>
      <c r="CO149" s="209"/>
      <c r="CP149" s="209"/>
      <c r="CQ149" s="209"/>
      <c r="CR149" s="209"/>
      <c r="CS149" s="209"/>
      <c r="CT149" s="209"/>
      <c r="CU149" s="209"/>
      <c r="CV149" s="209"/>
      <c r="CW149" s="209"/>
      <c r="CX149" s="209"/>
      <c r="CY149" s="209"/>
      <c r="CZ149" s="209"/>
      <c r="DA149" s="209"/>
      <c r="DB149" s="209"/>
      <c r="DC149" s="209"/>
      <c r="DD149" s="209"/>
      <c r="DE149" s="209"/>
      <c r="DF149" s="209"/>
      <c r="DG149" s="209"/>
      <c r="DH149" s="209"/>
      <c r="DI149" s="209"/>
      <c r="DJ149" s="209"/>
      <c r="DK149" s="209"/>
      <c r="DL149" s="209"/>
      <c r="DM149" s="209"/>
      <c r="DN149" s="209"/>
      <c r="DO149" s="209"/>
      <c r="DP149" s="209"/>
      <c r="DQ149" s="209"/>
      <c r="DR149" s="209"/>
      <c r="DS149" s="209"/>
      <c r="DT149" s="209"/>
      <c r="DU149" s="209"/>
      <c r="DV149" s="209"/>
      <c r="DW149" s="209"/>
      <c r="DX149" s="209"/>
      <c r="DY149" s="209"/>
      <c r="DZ149" s="209"/>
      <c r="EA149" s="209"/>
      <c r="EB149" s="209"/>
      <c r="EC149" s="209"/>
      <c r="ED149" s="209"/>
      <c r="EE149" s="209"/>
      <c r="EF149" s="209"/>
      <c r="EG149" s="209"/>
      <c r="EH149" s="209"/>
      <c r="EI149" s="209"/>
      <c r="EJ149" s="209"/>
      <c r="EK149" s="209"/>
      <c r="EL149" s="209"/>
      <c r="EM149" s="209"/>
      <c r="EN149" s="209"/>
      <c r="EO149" s="209"/>
      <c r="EP149" s="209"/>
      <c r="EQ149" s="209"/>
      <c r="ER149" s="209"/>
      <c r="ES149" s="209"/>
      <c r="ET149" s="209"/>
      <c r="EU149" s="209"/>
      <c r="EV149" s="209"/>
      <c r="EW149" s="209"/>
      <c r="EX149" s="209"/>
      <c r="EY149" s="209"/>
      <c r="EZ149" s="209"/>
      <c r="FA149" s="209"/>
      <c r="FB149" s="209"/>
      <c r="FC149" s="209"/>
      <c r="FD149" s="209"/>
      <c r="FE149" s="209"/>
      <c r="FF149" s="209"/>
      <c r="FG149" s="209"/>
      <c r="FH149" s="209"/>
      <c r="FI149" s="209"/>
      <c r="FJ149" s="209"/>
      <c r="FK149" s="209"/>
      <c r="FL149" s="209"/>
      <c r="FM149" s="209"/>
      <c r="FN149" s="209"/>
      <c r="FO149" s="209"/>
      <c r="FP149" s="209"/>
      <c r="FQ149" s="209"/>
      <c r="FR149" s="209"/>
      <c r="FS149" s="209"/>
      <c r="FT149" s="209"/>
      <c r="FU149" s="209"/>
      <c r="FV149" s="209"/>
      <c r="FW149" s="209"/>
      <c r="FX149" s="209"/>
      <c r="FY149" s="209"/>
      <c r="FZ149" s="209"/>
      <c r="GA149" s="209"/>
      <c r="GB149" s="209"/>
      <c r="GC149" s="209"/>
      <c r="GD149" s="209"/>
      <c r="GE149" s="209"/>
      <c r="GF149" s="209"/>
      <c r="GG149" s="209"/>
      <c r="GH149" s="209"/>
      <c r="GI149" s="209"/>
      <c r="GJ149" s="209"/>
      <c r="GK149" s="209"/>
      <c r="GL149" s="209"/>
      <c r="GM149" s="209"/>
      <c r="GN149" s="209"/>
      <c r="GO149" s="209"/>
      <c r="GP149" s="209"/>
      <c r="GQ149" s="209"/>
      <c r="GR149" s="209"/>
      <c r="GS149" s="209"/>
      <c r="GT149" s="209"/>
      <c r="GU149" s="209"/>
      <c r="GV149" s="209"/>
      <c r="GW149" s="209"/>
      <c r="GX149" s="209"/>
      <c r="GY149" s="209"/>
      <c r="GZ149" s="209"/>
      <c r="HA149" s="209"/>
      <c r="HB149" s="209"/>
      <c r="HC149" s="209"/>
      <c r="HD149" s="209"/>
      <c r="HE149" s="209"/>
      <c r="HF149" s="209"/>
      <c r="HG149" s="209"/>
      <c r="HH149" s="209"/>
      <c r="HI149" s="209"/>
      <c r="HJ149" s="209"/>
      <c r="HK149" s="209"/>
      <c r="HL149" s="209"/>
      <c r="HM149" s="209"/>
      <c r="HN149" s="209"/>
      <c r="HO149" s="209"/>
      <c r="HP149" s="209"/>
      <c r="HQ149" s="209"/>
      <c r="HR149" s="209"/>
      <c r="HS149" s="209"/>
      <c r="HT149" s="209"/>
      <c r="HU149" s="209"/>
      <c r="HV149" s="209"/>
      <c r="HW149" s="209"/>
      <c r="HX149" s="209"/>
      <c r="HY149" s="209"/>
      <c r="HZ149" s="209"/>
      <c r="IA149" s="209"/>
      <c r="IB149" s="209"/>
      <c r="IC149" s="209"/>
      <c r="ID149" s="209"/>
      <c r="IE149" s="209"/>
      <c r="IF149" s="209"/>
      <c r="IG149" s="209"/>
      <c r="IH149" s="209"/>
      <c r="II149" s="209"/>
      <c r="IJ149" s="209"/>
      <c r="IK149" s="209"/>
      <c r="IL149" s="209"/>
      <c r="IM149" s="209"/>
      <c r="IN149" s="209"/>
      <c r="IO149" s="209"/>
      <c r="IP149" s="209"/>
      <c r="IQ149" s="209"/>
      <c r="IR149" s="209"/>
      <c r="IS149" s="209"/>
      <c r="IT149" s="209"/>
      <c r="IU149" s="209"/>
      <c r="IV149" s="209"/>
      <c r="IW149" s="209"/>
      <c r="IX149" s="209"/>
      <c r="IY149" s="209"/>
      <c r="IZ149" s="209"/>
      <c r="JA149" s="209"/>
      <c r="JB149" s="209"/>
      <c r="JC149" s="209"/>
      <c r="JD149" s="209"/>
      <c r="JE149" s="209"/>
      <c r="JF149" s="209"/>
      <c r="JG149" s="209"/>
      <c r="JH149" s="209"/>
      <c r="JI149" s="209"/>
      <c r="JJ149" s="209"/>
      <c r="JK149" s="209"/>
      <c r="JL149" s="209"/>
      <c r="JM149" s="209"/>
      <c r="JN149" s="209"/>
      <c r="JO149" s="209"/>
      <c r="JP149" s="209"/>
      <c r="JQ149" s="209"/>
      <c r="JR149" s="209"/>
      <c r="JS149" s="209"/>
      <c r="JT149" s="209"/>
      <c r="JU149" s="209"/>
      <c r="JV149" s="209"/>
      <c r="JW149" s="209"/>
      <c r="JX149" s="209"/>
      <c r="JY149" s="209"/>
      <c r="JZ149" s="209"/>
      <c r="KA149" s="209"/>
      <c r="KB149" s="209"/>
    </row>
    <row r="150" spans="1:288" s="147" customFormat="1" x14ac:dyDescent="0.15">
      <c r="A150" s="902">
        <v>402</v>
      </c>
      <c r="B150" s="182" t="s">
        <v>439</v>
      </c>
      <c r="C150" s="168">
        <v>154.62</v>
      </c>
      <c r="D150" s="86">
        <v>1</v>
      </c>
      <c r="E150" s="169">
        <f t="shared" ref="E150:E183" si="10">SUM(C150*D150)</f>
        <v>154.62</v>
      </c>
      <c r="F150" s="232" t="s">
        <v>412</v>
      </c>
      <c r="G150" s="189"/>
      <c r="H150" s="925" t="s">
        <v>3</v>
      </c>
      <c r="I150" s="669" t="s">
        <v>11</v>
      </c>
      <c r="J150" s="86">
        <v>314</v>
      </c>
      <c r="K150" s="219">
        <f t="shared" si="9"/>
        <v>48550.68</v>
      </c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09"/>
      <c r="AE150" s="209"/>
      <c r="AF150" s="209"/>
      <c r="AG150" s="209"/>
      <c r="AH150" s="209"/>
      <c r="AI150" s="209"/>
      <c r="AJ150" s="209"/>
      <c r="AK150" s="209"/>
      <c r="AL150" s="209"/>
      <c r="AM150" s="209"/>
      <c r="AN150" s="209"/>
      <c r="AO150" s="209"/>
      <c r="AP150" s="209"/>
      <c r="AQ150" s="209"/>
      <c r="AR150" s="209"/>
      <c r="AS150" s="209"/>
      <c r="AT150" s="209"/>
      <c r="AU150" s="209"/>
      <c r="AV150" s="209"/>
      <c r="AW150" s="209"/>
      <c r="AX150" s="209"/>
      <c r="AY150" s="209"/>
      <c r="AZ150" s="209"/>
      <c r="BA150" s="209"/>
      <c r="BB150" s="209"/>
      <c r="BC150" s="209"/>
      <c r="BD150" s="209"/>
      <c r="BE150" s="209"/>
      <c r="BF150" s="209"/>
      <c r="BG150" s="209"/>
      <c r="BH150" s="209"/>
      <c r="BI150" s="209"/>
      <c r="BJ150" s="209"/>
      <c r="BK150" s="209"/>
      <c r="BL150" s="209"/>
      <c r="BM150" s="209"/>
      <c r="BN150" s="209"/>
      <c r="BO150" s="209"/>
      <c r="BP150" s="209"/>
      <c r="BQ150" s="209"/>
      <c r="BR150" s="209"/>
      <c r="BS150" s="209"/>
      <c r="BT150" s="209"/>
      <c r="BU150" s="209"/>
      <c r="BV150" s="209"/>
      <c r="BW150" s="209"/>
      <c r="BX150" s="209"/>
      <c r="BY150" s="209"/>
      <c r="BZ150" s="209"/>
      <c r="CA150" s="209"/>
      <c r="CB150" s="209"/>
      <c r="CC150" s="209"/>
      <c r="CD150" s="209"/>
      <c r="CE150" s="209"/>
      <c r="CF150" s="209"/>
      <c r="CG150" s="209"/>
      <c r="CH150" s="209"/>
      <c r="CI150" s="209"/>
      <c r="CJ150" s="209"/>
      <c r="CK150" s="209"/>
      <c r="CL150" s="209"/>
      <c r="CM150" s="209"/>
      <c r="CN150" s="209"/>
      <c r="CO150" s="209"/>
      <c r="CP150" s="209"/>
      <c r="CQ150" s="209"/>
      <c r="CR150" s="209"/>
      <c r="CS150" s="209"/>
      <c r="CT150" s="209"/>
      <c r="CU150" s="209"/>
      <c r="CV150" s="209"/>
      <c r="CW150" s="209"/>
      <c r="CX150" s="209"/>
      <c r="CY150" s="209"/>
      <c r="CZ150" s="209"/>
      <c r="DA150" s="209"/>
      <c r="DB150" s="209"/>
      <c r="DC150" s="209"/>
      <c r="DD150" s="209"/>
      <c r="DE150" s="209"/>
      <c r="DF150" s="209"/>
      <c r="DG150" s="209"/>
      <c r="DH150" s="209"/>
      <c r="DI150" s="209"/>
      <c r="DJ150" s="209"/>
      <c r="DK150" s="209"/>
      <c r="DL150" s="209"/>
      <c r="DM150" s="209"/>
      <c r="DN150" s="209"/>
      <c r="DO150" s="209"/>
      <c r="DP150" s="209"/>
      <c r="DQ150" s="209"/>
      <c r="DR150" s="209"/>
      <c r="DS150" s="209"/>
      <c r="DT150" s="209"/>
      <c r="DU150" s="209"/>
      <c r="DV150" s="209"/>
      <c r="DW150" s="209"/>
      <c r="DX150" s="209"/>
      <c r="DY150" s="209"/>
      <c r="DZ150" s="209"/>
      <c r="EA150" s="209"/>
      <c r="EB150" s="209"/>
      <c r="EC150" s="209"/>
      <c r="ED150" s="209"/>
      <c r="EE150" s="209"/>
      <c r="EF150" s="209"/>
      <c r="EG150" s="209"/>
      <c r="EH150" s="209"/>
      <c r="EI150" s="209"/>
      <c r="EJ150" s="209"/>
      <c r="EK150" s="209"/>
      <c r="EL150" s="209"/>
      <c r="EM150" s="209"/>
      <c r="EN150" s="209"/>
      <c r="EO150" s="209"/>
      <c r="EP150" s="209"/>
      <c r="EQ150" s="209"/>
      <c r="ER150" s="209"/>
      <c r="ES150" s="209"/>
      <c r="ET150" s="209"/>
      <c r="EU150" s="209"/>
      <c r="EV150" s="209"/>
      <c r="EW150" s="209"/>
      <c r="EX150" s="209"/>
      <c r="EY150" s="209"/>
      <c r="EZ150" s="209"/>
      <c r="FA150" s="209"/>
      <c r="FB150" s="209"/>
      <c r="FC150" s="209"/>
      <c r="FD150" s="209"/>
      <c r="FE150" s="209"/>
      <c r="FF150" s="209"/>
      <c r="FG150" s="209"/>
      <c r="FH150" s="209"/>
      <c r="FI150" s="209"/>
      <c r="FJ150" s="209"/>
      <c r="FK150" s="209"/>
      <c r="FL150" s="209"/>
      <c r="FM150" s="209"/>
      <c r="FN150" s="209"/>
      <c r="FO150" s="209"/>
      <c r="FP150" s="209"/>
      <c r="FQ150" s="209"/>
      <c r="FR150" s="209"/>
      <c r="FS150" s="209"/>
      <c r="FT150" s="209"/>
      <c r="FU150" s="209"/>
      <c r="FV150" s="209"/>
      <c r="FW150" s="209"/>
      <c r="FX150" s="209"/>
      <c r="FY150" s="209"/>
      <c r="FZ150" s="209"/>
      <c r="GA150" s="209"/>
      <c r="GB150" s="209"/>
      <c r="GC150" s="209"/>
      <c r="GD150" s="209"/>
      <c r="GE150" s="209"/>
      <c r="GF150" s="209"/>
      <c r="GG150" s="209"/>
      <c r="GH150" s="209"/>
      <c r="GI150" s="209"/>
      <c r="GJ150" s="209"/>
      <c r="GK150" s="209"/>
      <c r="GL150" s="209"/>
      <c r="GM150" s="209"/>
      <c r="GN150" s="209"/>
      <c r="GO150" s="209"/>
      <c r="GP150" s="209"/>
      <c r="GQ150" s="209"/>
      <c r="GR150" s="209"/>
      <c r="GS150" s="209"/>
      <c r="GT150" s="209"/>
      <c r="GU150" s="209"/>
      <c r="GV150" s="209"/>
      <c r="GW150" s="209"/>
      <c r="GX150" s="209"/>
      <c r="GY150" s="209"/>
      <c r="GZ150" s="209"/>
      <c r="HA150" s="209"/>
      <c r="HB150" s="209"/>
      <c r="HC150" s="209"/>
      <c r="HD150" s="209"/>
      <c r="HE150" s="209"/>
      <c r="HF150" s="209"/>
      <c r="HG150" s="209"/>
      <c r="HH150" s="209"/>
      <c r="HI150" s="209"/>
      <c r="HJ150" s="209"/>
      <c r="HK150" s="209"/>
      <c r="HL150" s="209"/>
      <c r="HM150" s="209"/>
      <c r="HN150" s="209"/>
      <c r="HO150" s="209"/>
      <c r="HP150" s="209"/>
      <c r="HQ150" s="209"/>
      <c r="HR150" s="209"/>
      <c r="HS150" s="209"/>
      <c r="HT150" s="209"/>
      <c r="HU150" s="209"/>
      <c r="HV150" s="209"/>
      <c r="HW150" s="209"/>
      <c r="HX150" s="209"/>
      <c r="HY150" s="209"/>
      <c r="HZ150" s="209"/>
      <c r="IA150" s="209"/>
      <c r="IB150" s="209"/>
      <c r="IC150" s="209"/>
      <c r="ID150" s="209"/>
      <c r="IE150" s="209"/>
      <c r="IF150" s="209"/>
      <c r="IG150" s="209"/>
      <c r="IH150" s="209"/>
      <c r="II150" s="209"/>
      <c r="IJ150" s="209"/>
      <c r="IK150" s="209"/>
      <c r="IL150" s="209"/>
      <c r="IM150" s="209"/>
      <c r="IN150" s="209"/>
      <c r="IO150" s="209"/>
      <c r="IP150" s="209"/>
      <c r="IQ150" s="209"/>
      <c r="IR150" s="209"/>
      <c r="IS150" s="209"/>
      <c r="IT150" s="209"/>
      <c r="IU150" s="209"/>
      <c r="IV150" s="209"/>
      <c r="IW150" s="209"/>
      <c r="IX150" s="209"/>
      <c r="IY150" s="209"/>
      <c r="IZ150" s="209"/>
      <c r="JA150" s="209"/>
      <c r="JB150" s="209"/>
      <c r="JC150" s="209"/>
      <c r="JD150" s="209"/>
      <c r="JE150" s="209"/>
      <c r="JF150" s="209"/>
      <c r="JG150" s="209"/>
      <c r="JH150" s="209"/>
      <c r="JI150" s="209"/>
      <c r="JJ150" s="209"/>
      <c r="JK150" s="209"/>
      <c r="JL150" s="209"/>
      <c r="JM150" s="209"/>
      <c r="JN150" s="209"/>
      <c r="JO150" s="209"/>
      <c r="JP150" s="209"/>
      <c r="JQ150" s="209"/>
      <c r="JR150" s="209"/>
      <c r="JS150" s="209"/>
      <c r="JT150" s="209"/>
      <c r="JU150" s="209"/>
      <c r="JV150" s="209"/>
      <c r="JW150" s="209"/>
      <c r="JX150" s="209"/>
      <c r="JY150" s="209"/>
      <c r="JZ150" s="209"/>
      <c r="KA150" s="209"/>
      <c r="KB150" s="209"/>
    </row>
    <row r="151" spans="1:288" s="147" customFormat="1" hidden="1" x14ac:dyDescent="0.15">
      <c r="A151" s="902">
        <v>403</v>
      </c>
      <c r="B151" s="182" t="s">
        <v>440</v>
      </c>
      <c r="C151" s="168">
        <v>97.12</v>
      </c>
      <c r="D151" s="86"/>
      <c r="E151" s="169"/>
      <c r="F151" s="232" t="s">
        <v>412</v>
      </c>
      <c r="G151" s="189"/>
      <c r="H151" s="925"/>
      <c r="I151" s="669"/>
      <c r="J151" s="86"/>
      <c r="K151" s="219">
        <f t="shared" si="9"/>
        <v>0</v>
      </c>
      <c r="M151" s="209"/>
      <c r="N151" s="209"/>
      <c r="O151" s="209"/>
      <c r="P151" s="209"/>
      <c r="Q151" s="209"/>
      <c r="R151" s="209"/>
      <c r="S151" s="209"/>
      <c r="T151" s="209"/>
      <c r="U151" s="209"/>
      <c r="V151" s="209"/>
      <c r="W151" s="209"/>
      <c r="X151" s="209"/>
      <c r="Y151" s="209"/>
      <c r="Z151" s="209"/>
      <c r="AA151" s="209"/>
      <c r="AB151" s="209"/>
      <c r="AC151" s="209"/>
      <c r="AD151" s="209"/>
      <c r="AE151" s="209"/>
      <c r="AF151" s="209"/>
      <c r="AG151" s="209"/>
      <c r="AH151" s="209"/>
      <c r="AI151" s="209"/>
      <c r="AJ151" s="209"/>
      <c r="AK151" s="209"/>
      <c r="AL151" s="209"/>
      <c r="AM151" s="209"/>
      <c r="AN151" s="209"/>
      <c r="AO151" s="209"/>
      <c r="AP151" s="209"/>
      <c r="AQ151" s="209"/>
      <c r="AR151" s="209"/>
      <c r="AS151" s="209"/>
      <c r="AT151" s="209"/>
      <c r="AU151" s="209"/>
      <c r="AV151" s="209"/>
      <c r="AW151" s="209"/>
      <c r="AX151" s="209"/>
      <c r="AY151" s="209"/>
      <c r="AZ151" s="209"/>
      <c r="BA151" s="209"/>
      <c r="BB151" s="209"/>
      <c r="BC151" s="209"/>
      <c r="BD151" s="209"/>
      <c r="BE151" s="209"/>
      <c r="BF151" s="209"/>
      <c r="BG151" s="209"/>
      <c r="BH151" s="209"/>
      <c r="BI151" s="209"/>
      <c r="BJ151" s="209"/>
      <c r="BK151" s="209"/>
      <c r="BL151" s="209"/>
      <c r="BM151" s="209"/>
      <c r="BN151" s="209"/>
      <c r="BO151" s="209"/>
      <c r="BP151" s="209"/>
      <c r="BQ151" s="209"/>
      <c r="BR151" s="209"/>
      <c r="BS151" s="209"/>
      <c r="BT151" s="209"/>
      <c r="BU151" s="209"/>
      <c r="BV151" s="209"/>
      <c r="BW151" s="209"/>
      <c r="BX151" s="209"/>
      <c r="BY151" s="209"/>
      <c r="BZ151" s="209"/>
      <c r="CA151" s="209"/>
      <c r="CB151" s="209"/>
      <c r="CC151" s="209"/>
      <c r="CD151" s="209"/>
      <c r="CE151" s="209"/>
      <c r="CF151" s="209"/>
      <c r="CG151" s="209"/>
      <c r="CH151" s="209"/>
      <c r="CI151" s="209"/>
      <c r="CJ151" s="209"/>
      <c r="CK151" s="209"/>
      <c r="CL151" s="209"/>
      <c r="CM151" s="209"/>
      <c r="CN151" s="209"/>
      <c r="CO151" s="209"/>
      <c r="CP151" s="209"/>
      <c r="CQ151" s="209"/>
      <c r="CR151" s="209"/>
      <c r="CS151" s="209"/>
      <c r="CT151" s="209"/>
      <c r="CU151" s="209"/>
      <c r="CV151" s="209"/>
      <c r="CW151" s="209"/>
      <c r="CX151" s="209"/>
      <c r="CY151" s="209"/>
      <c r="CZ151" s="209"/>
      <c r="DA151" s="209"/>
      <c r="DB151" s="209"/>
      <c r="DC151" s="209"/>
      <c r="DD151" s="209"/>
      <c r="DE151" s="209"/>
      <c r="DF151" s="209"/>
      <c r="DG151" s="209"/>
      <c r="DH151" s="209"/>
      <c r="DI151" s="209"/>
      <c r="DJ151" s="209"/>
      <c r="DK151" s="209"/>
      <c r="DL151" s="209"/>
      <c r="DM151" s="209"/>
      <c r="DN151" s="209"/>
      <c r="DO151" s="209"/>
      <c r="DP151" s="209"/>
      <c r="DQ151" s="209"/>
      <c r="DR151" s="209"/>
      <c r="DS151" s="209"/>
      <c r="DT151" s="209"/>
      <c r="DU151" s="209"/>
      <c r="DV151" s="209"/>
      <c r="DW151" s="209"/>
      <c r="DX151" s="209"/>
      <c r="DY151" s="209"/>
      <c r="DZ151" s="209"/>
      <c r="EA151" s="209"/>
      <c r="EB151" s="209"/>
      <c r="EC151" s="209"/>
      <c r="ED151" s="209"/>
      <c r="EE151" s="209"/>
      <c r="EF151" s="209"/>
      <c r="EG151" s="209"/>
      <c r="EH151" s="209"/>
      <c r="EI151" s="209"/>
      <c r="EJ151" s="209"/>
      <c r="EK151" s="209"/>
      <c r="EL151" s="209"/>
      <c r="EM151" s="209"/>
      <c r="EN151" s="209"/>
      <c r="EO151" s="209"/>
      <c r="EP151" s="209"/>
      <c r="EQ151" s="209"/>
      <c r="ER151" s="209"/>
      <c r="ES151" s="209"/>
      <c r="ET151" s="209"/>
      <c r="EU151" s="209"/>
      <c r="EV151" s="209"/>
      <c r="EW151" s="209"/>
      <c r="EX151" s="209"/>
      <c r="EY151" s="209"/>
      <c r="EZ151" s="209"/>
      <c r="FA151" s="209"/>
      <c r="FB151" s="209"/>
      <c r="FC151" s="209"/>
      <c r="FD151" s="209"/>
      <c r="FE151" s="209"/>
      <c r="FF151" s="209"/>
      <c r="FG151" s="209"/>
      <c r="FH151" s="209"/>
      <c r="FI151" s="209"/>
      <c r="FJ151" s="209"/>
      <c r="FK151" s="209"/>
      <c r="FL151" s="209"/>
      <c r="FM151" s="209"/>
      <c r="FN151" s="209"/>
      <c r="FO151" s="209"/>
      <c r="FP151" s="209"/>
      <c r="FQ151" s="209"/>
      <c r="FR151" s="209"/>
      <c r="FS151" s="209"/>
      <c r="FT151" s="209"/>
      <c r="FU151" s="209"/>
      <c r="FV151" s="209"/>
      <c r="FW151" s="209"/>
      <c r="FX151" s="209"/>
      <c r="FY151" s="209"/>
      <c r="FZ151" s="209"/>
      <c r="GA151" s="209"/>
      <c r="GB151" s="209"/>
      <c r="GC151" s="209"/>
      <c r="GD151" s="209"/>
      <c r="GE151" s="209"/>
      <c r="GF151" s="209"/>
      <c r="GG151" s="209"/>
      <c r="GH151" s="209"/>
      <c r="GI151" s="209"/>
      <c r="GJ151" s="209"/>
      <c r="GK151" s="209"/>
      <c r="GL151" s="209"/>
      <c r="GM151" s="209"/>
      <c r="GN151" s="209"/>
      <c r="GO151" s="209"/>
      <c r="GP151" s="209"/>
      <c r="GQ151" s="209"/>
      <c r="GR151" s="209"/>
      <c r="GS151" s="209"/>
      <c r="GT151" s="209"/>
      <c r="GU151" s="209"/>
      <c r="GV151" s="209"/>
      <c r="GW151" s="209"/>
      <c r="GX151" s="209"/>
      <c r="GY151" s="209"/>
      <c r="GZ151" s="209"/>
      <c r="HA151" s="209"/>
      <c r="HB151" s="209"/>
      <c r="HC151" s="209"/>
      <c r="HD151" s="209"/>
      <c r="HE151" s="209"/>
      <c r="HF151" s="209"/>
      <c r="HG151" s="209"/>
      <c r="HH151" s="209"/>
      <c r="HI151" s="209"/>
      <c r="HJ151" s="209"/>
      <c r="HK151" s="209"/>
      <c r="HL151" s="209"/>
      <c r="HM151" s="209"/>
      <c r="HN151" s="209"/>
      <c r="HO151" s="209"/>
      <c r="HP151" s="209"/>
      <c r="HQ151" s="209"/>
      <c r="HR151" s="209"/>
      <c r="HS151" s="209"/>
      <c r="HT151" s="209"/>
      <c r="HU151" s="209"/>
      <c r="HV151" s="209"/>
      <c r="HW151" s="209"/>
      <c r="HX151" s="209"/>
      <c r="HY151" s="209"/>
      <c r="HZ151" s="209"/>
      <c r="IA151" s="209"/>
      <c r="IB151" s="209"/>
      <c r="IC151" s="209"/>
      <c r="ID151" s="209"/>
      <c r="IE151" s="209"/>
      <c r="IF151" s="209"/>
      <c r="IG151" s="209"/>
      <c r="IH151" s="209"/>
      <c r="II151" s="209"/>
      <c r="IJ151" s="209"/>
      <c r="IK151" s="209"/>
      <c r="IL151" s="209"/>
      <c r="IM151" s="209"/>
      <c r="IN151" s="209"/>
      <c r="IO151" s="209"/>
      <c r="IP151" s="209"/>
      <c r="IQ151" s="209"/>
      <c r="IR151" s="209"/>
      <c r="IS151" s="209"/>
      <c r="IT151" s="209"/>
      <c r="IU151" s="209"/>
      <c r="IV151" s="209"/>
      <c r="IW151" s="209"/>
      <c r="IX151" s="209"/>
      <c r="IY151" s="209"/>
      <c r="IZ151" s="209"/>
      <c r="JA151" s="209"/>
      <c r="JB151" s="209"/>
      <c r="JC151" s="209"/>
      <c r="JD151" s="209"/>
      <c r="JE151" s="209"/>
      <c r="JF151" s="209"/>
      <c r="JG151" s="209"/>
      <c r="JH151" s="209"/>
      <c r="JI151" s="209"/>
      <c r="JJ151" s="209"/>
      <c r="JK151" s="209"/>
      <c r="JL151" s="209"/>
      <c r="JM151" s="209"/>
      <c r="JN151" s="209"/>
      <c r="JO151" s="209"/>
      <c r="JP151" s="209"/>
      <c r="JQ151" s="209"/>
      <c r="JR151" s="209"/>
      <c r="JS151" s="209"/>
      <c r="JT151" s="209"/>
      <c r="JU151" s="209"/>
      <c r="JV151" s="209"/>
      <c r="JW151" s="209"/>
      <c r="JX151" s="209"/>
      <c r="JY151" s="209"/>
      <c r="JZ151" s="209"/>
      <c r="KA151" s="209"/>
      <c r="KB151" s="209"/>
    </row>
    <row r="152" spans="1:288" s="147" customFormat="1" hidden="1" x14ac:dyDescent="0.15">
      <c r="A152" s="902">
        <v>404</v>
      </c>
      <c r="B152" s="182" t="s">
        <v>441</v>
      </c>
      <c r="C152" s="168">
        <v>67.040000000000006</v>
      </c>
      <c r="D152" s="86"/>
      <c r="E152" s="169"/>
      <c r="F152" s="232" t="s">
        <v>412</v>
      </c>
      <c r="G152" s="189"/>
      <c r="H152" s="925"/>
      <c r="I152" s="669"/>
      <c r="J152" s="86"/>
      <c r="K152" s="219">
        <f t="shared" si="9"/>
        <v>0</v>
      </c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  <c r="Z152" s="209"/>
      <c r="AA152" s="209"/>
      <c r="AB152" s="209"/>
      <c r="AC152" s="209"/>
      <c r="AD152" s="209"/>
      <c r="AE152" s="209"/>
      <c r="AF152" s="209"/>
      <c r="AG152" s="209"/>
      <c r="AH152" s="209"/>
      <c r="AI152" s="209"/>
      <c r="AJ152" s="209"/>
      <c r="AK152" s="209"/>
      <c r="AL152" s="209"/>
      <c r="AM152" s="209"/>
      <c r="AN152" s="209"/>
      <c r="AO152" s="209"/>
      <c r="AP152" s="209"/>
      <c r="AQ152" s="209"/>
      <c r="AR152" s="209"/>
      <c r="AS152" s="209"/>
      <c r="AT152" s="209"/>
      <c r="AU152" s="209"/>
      <c r="AV152" s="209"/>
      <c r="AW152" s="209"/>
      <c r="AX152" s="209"/>
      <c r="AY152" s="209"/>
      <c r="AZ152" s="209"/>
      <c r="BA152" s="209"/>
      <c r="BB152" s="209"/>
      <c r="BC152" s="209"/>
      <c r="BD152" s="209"/>
      <c r="BE152" s="209"/>
      <c r="BF152" s="209"/>
      <c r="BG152" s="209"/>
      <c r="BH152" s="209"/>
      <c r="BI152" s="209"/>
      <c r="BJ152" s="209"/>
      <c r="BK152" s="209"/>
      <c r="BL152" s="209"/>
      <c r="BM152" s="209"/>
      <c r="BN152" s="209"/>
      <c r="BO152" s="209"/>
      <c r="BP152" s="209"/>
      <c r="BQ152" s="209"/>
      <c r="BR152" s="209"/>
      <c r="BS152" s="209"/>
      <c r="BT152" s="209"/>
      <c r="BU152" s="209"/>
      <c r="BV152" s="209"/>
      <c r="BW152" s="209"/>
      <c r="BX152" s="209"/>
      <c r="BY152" s="209"/>
      <c r="BZ152" s="209"/>
      <c r="CA152" s="209"/>
      <c r="CB152" s="209"/>
      <c r="CC152" s="209"/>
      <c r="CD152" s="209"/>
      <c r="CE152" s="209"/>
      <c r="CF152" s="209"/>
      <c r="CG152" s="209"/>
      <c r="CH152" s="209"/>
      <c r="CI152" s="209"/>
      <c r="CJ152" s="209"/>
      <c r="CK152" s="209"/>
      <c r="CL152" s="209"/>
      <c r="CM152" s="209"/>
      <c r="CN152" s="209"/>
      <c r="CO152" s="209"/>
      <c r="CP152" s="209"/>
      <c r="CQ152" s="209"/>
      <c r="CR152" s="209"/>
      <c r="CS152" s="209"/>
      <c r="CT152" s="209"/>
      <c r="CU152" s="209"/>
      <c r="CV152" s="209"/>
      <c r="CW152" s="209"/>
      <c r="CX152" s="209"/>
      <c r="CY152" s="209"/>
      <c r="CZ152" s="209"/>
      <c r="DA152" s="209"/>
      <c r="DB152" s="209"/>
      <c r="DC152" s="209"/>
      <c r="DD152" s="209"/>
      <c r="DE152" s="209"/>
      <c r="DF152" s="209"/>
      <c r="DG152" s="209"/>
      <c r="DH152" s="209"/>
      <c r="DI152" s="209"/>
      <c r="DJ152" s="209"/>
      <c r="DK152" s="209"/>
      <c r="DL152" s="209"/>
      <c r="DM152" s="209"/>
      <c r="DN152" s="209"/>
      <c r="DO152" s="209"/>
      <c r="DP152" s="209"/>
      <c r="DQ152" s="209"/>
      <c r="DR152" s="209"/>
      <c r="DS152" s="209"/>
      <c r="DT152" s="209"/>
      <c r="DU152" s="209"/>
      <c r="DV152" s="209"/>
      <c r="DW152" s="209"/>
      <c r="DX152" s="209"/>
      <c r="DY152" s="209"/>
      <c r="DZ152" s="209"/>
      <c r="EA152" s="209"/>
      <c r="EB152" s="209"/>
      <c r="EC152" s="209"/>
      <c r="ED152" s="209"/>
      <c r="EE152" s="209"/>
      <c r="EF152" s="209"/>
      <c r="EG152" s="209"/>
      <c r="EH152" s="209"/>
      <c r="EI152" s="209"/>
      <c r="EJ152" s="209"/>
      <c r="EK152" s="209"/>
      <c r="EL152" s="209"/>
      <c r="EM152" s="209"/>
      <c r="EN152" s="209"/>
      <c r="EO152" s="209"/>
      <c r="EP152" s="209"/>
      <c r="EQ152" s="209"/>
      <c r="ER152" s="209"/>
      <c r="ES152" s="209"/>
      <c r="ET152" s="209"/>
      <c r="EU152" s="209"/>
      <c r="EV152" s="209"/>
      <c r="EW152" s="209"/>
      <c r="EX152" s="209"/>
      <c r="EY152" s="209"/>
      <c r="EZ152" s="209"/>
      <c r="FA152" s="209"/>
      <c r="FB152" s="209"/>
      <c r="FC152" s="209"/>
      <c r="FD152" s="209"/>
      <c r="FE152" s="209"/>
      <c r="FF152" s="209"/>
      <c r="FG152" s="209"/>
      <c r="FH152" s="209"/>
      <c r="FI152" s="209"/>
      <c r="FJ152" s="209"/>
      <c r="FK152" s="209"/>
      <c r="FL152" s="209"/>
      <c r="FM152" s="209"/>
      <c r="FN152" s="209"/>
      <c r="FO152" s="209"/>
      <c r="FP152" s="209"/>
      <c r="FQ152" s="209"/>
      <c r="FR152" s="209"/>
      <c r="FS152" s="209"/>
      <c r="FT152" s="209"/>
      <c r="FU152" s="209"/>
      <c r="FV152" s="209"/>
      <c r="FW152" s="209"/>
      <c r="FX152" s="209"/>
      <c r="FY152" s="209"/>
      <c r="FZ152" s="209"/>
      <c r="GA152" s="209"/>
      <c r="GB152" s="209"/>
      <c r="GC152" s="209"/>
      <c r="GD152" s="209"/>
      <c r="GE152" s="209"/>
      <c r="GF152" s="209"/>
      <c r="GG152" s="209"/>
      <c r="GH152" s="209"/>
      <c r="GI152" s="209"/>
      <c r="GJ152" s="209"/>
      <c r="GK152" s="209"/>
      <c r="GL152" s="209"/>
      <c r="GM152" s="209"/>
      <c r="GN152" s="209"/>
      <c r="GO152" s="209"/>
      <c r="GP152" s="209"/>
      <c r="GQ152" s="209"/>
      <c r="GR152" s="209"/>
      <c r="GS152" s="209"/>
      <c r="GT152" s="209"/>
      <c r="GU152" s="209"/>
      <c r="GV152" s="209"/>
      <c r="GW152" s="209"/>
      <c r="GX152" s="209"/>
      <c r="GY152" s="209"/>
      <c r="GZ152" s="209"/>
      <c r="HA152" s="209"/>
      <c r="HB152" s="209"/>
      <c r="HC152" s="209"/>
      <c r="HD152" s="209"/>
      <c r="HE152" s="209"/>
      <c r="HF152" s="209"/>
      <c r="HG152" s="209"/>
      <c r="HH152" s="209"/>
      <c r="HI152" s="209"/>
      <c r="HJ152" s="209"/>
      <c r="HK152" s="209"/>
      <c r="HL152" s="209"/>
      <c r="HM152" s="209"/>
      <c r="HN152" s="209"/>
      <c r="HO152" s="209"/>
      <c r="HP152" s="209"/>
      <c r="HQ152" s="209"/>
      <c r="HR152" s="209"/>
      <c r="HS152" s="209"/>
      <c r="HT152" s="209"/>
      <c r="HU152" s="209"/>
      <c r="HV152" s="209"/>
      <c r="HW152" s="209"/>
      <c r="HX152" s="209"/>
      <c r="HY152" s="209"/>
      <c r="HZ152" s="209"/>
      <c r="IA152" s="209"/>
      <c r="IB152" s="209"/>
      <c r="IC152" s="209"/>
      <c r="ID152" s="209"/>
      <c r="IE152" s="209"/>
      <c r="IF152" s="209"/>
      <c r="IG152" s="209"/>
      <c r="IH152" s="209"/>
      <c r="II152" s="209"/>
      <c r="IJ152" s="209"/>
      <c r="IK152" s="209"/>
      <c r="IL152" s="209"/>
      <c r="IM152" s="209"/>
      <c r="IN152" s="209"/>
      <c r="IO152" s="209"/>
      <c r="IP152" s="209"/>
      <c r="IQ152" s="209"/>
      <c r="IR152" s="209"/>
      <c r="IS152" s="209"/>
      <c r="IT152" s="209"/>
      <c r="IU152" s="209"/>
      <c r="IV152" s="209"/>
      <c r="IW152" s="209"/>
      <c r="IX152" s="209"/>
      <c r="IY152" s="209"/>
      <c r="IZ152" s="209"/>
      <c r="JA152" s="209"/>
      <c r="JB152" s="209"/>
      <c r="JC152" s="209"/>
      <c r="JD152" s="209"/>
      <c r="JE152" s="209"/>
      <c r="JF152" s="209"/>
      <c r="JG152" s="209"/>
      <c r="JH152" s="209"/>
      <c r="JI152" s="209"/>
      <c r="JJ152" s="209"/>
      <c r="JK152" s="209"/>
      <c r="JL152" s="209"/>
      <c r="JM152" s="209"/>
      <c r="JN152" s="209"/>
      <c r="JO152" s="209"/>
      <c r="JP152" s="209"/>
      <c r="JQ152" s="209"/>
      <c r="JR152" s="209"/>
      <c r="JS152" s="209"/>
      <c r="JT152" s="209"/>
      <c r="JU152" s="209"/>
      <c r="JV152" s="209"/>
      <c r="JW152" s="209"/>
      <c r="JX152" s="209"/>
      <c r="JY152" s="209"/>
      <c r="JZ152" s="209"/>
      <c r="KA152" s="209"/>
      <c r="KB152" s="209"/>
    </row>
    <row r="153" spans="1:288" s="147" customFormat="1" hidden="1" x14ac:dyDescent="0.15">
      <c r="A153" s="902">
        <v>405</v>
      </c>
      <c r="B153" s="182" t="s">
        <v>442</v>
      </c>
      <c r="C153" s="168">
        <v>67.95</v>
      </c>
      <c r="D153" s="86"/>
      <c r="E153" s="169"/>
      <c r="F153" s="232" t="s">
        <v>412</v>
      </c>
      <c r="G153" s="189"/>
      <c r="H153" s="925"/>
      <c r="I153" s="669"/>
      <c r="J153" s="86"/>
      <c r="K153" s="219">
        <f t="shared" si="9"/>
        <v>0</v>
      </c>
      <c r="M153" s="209"/>
      <c r="N153" s="209"/>
      <c r="O153" s="209"/>
      <c r="P153" s="209"/>
      <c r="Q153" s="209"/>
      <c r="R153" s="209"/>
      <c r="S153" s="209"/>
      <c r="T153" s="209"/>
      <c r="U153" s="209"/>
      <c r="V153" s="209"/>
      <c r="W153" s="209"/>
      <c r="X153" s="209"/>
      <c r="Y153" s="209"/>
      <c r="Z153" s="209"/>
      <c r="AA153" s="209"/>
      <c r="AB153" s="209"/>
      <c r="AC153" s="209"/>
      <c r="AD153" s="209"/>
      <c r="AE153" s="209"/>
      <c r="AF153" s="209"/>
      <c r="AG153" s="209"/>
      <c r="AH153" s="209"/>
      <c r="AI153" s="209"/>
      <c r="AJ153" s="209"/>
      <c r="AK153" s="209"/>
      <c r="AL153" s="209"/>
      <c r="AM153" s="209"/>
      <c r="AN153" s="209"/>
      <c r="AO153" s="209"/>
      <c r="AP153" s="209"/>
      <c r="AQ153" s="209"/>
      <c r="AR153" s="209"/>
      <c r="AS153" s="209"/>
      <c r="AT153" s="209"/>
      <c r="AU153" s="209"/>
      <c r="AV153" s="209"/>
      <c r="AW153" s="209"/>
      <c r="AX153" s="209"/>
      <c r="AY153" s="209"/>
      <c r="AZ153" s="209"/>
      <c r="BA153" s="209"/>
      <c r="BB153" s="209"/>
      <c r="BC153" s="209"/>
      <c r="BD153" s="209"/>
      <c r="BE153" s="209"/>
      <c r="BF153" s="209"/>
      <c r="BG153" s="209"/>
      <c r="BH153" s="209"/>
      <c r="BI153" s="209"/>
      <c r="BJ153" s="209"/>
      <c r="BK153" s="209"/>
      <c r="BL153" s="209"/>
      <c r="BM153" s="209"/>
      <c r="BN153" s="209"/>
      <c r="BO153" s="209"/>
      <c r="BP153" s="209"/>
      <c r="BQ153" s="209"/>
      <c r="BR153" s="209"/>
      <c r="BS153" s="209"/>
      <c r="BT153" s="209"/>
      <c r="BU153" s="209"/>
      <c r="BV153" s="209"/>
      <c r="BW153" s="209"/>
      <c r="BX153" s="209"/>
      <c r="BY153" s="209"/>
      <c r="BZ153" s="209"/>
      <c r="CA153" s="209"/>
      <c r="CB153" s="209"/>
      <c r="CC153" s="209"/>
      <c r="CD153" s="209"/>
      <c r="CE153" s="209"/>
      <c r="CF153" s="209"/>
      <c r="CG153" s="209"/>
      <c r="CH153" s="209"/>
      <c r="CI153" s="209"/>
      <c r="CJ153" s="209"/>
      <c r="CK153" s="209"/>
      <c r="CL153" s="209"/>
      <c r="CM153" s="209"/>
      <c r="CN153" s="209"/>
      <c r="CO153" s="209"/>
      <c r="CP153" s="209"/>
      <c r="CQ153" s="209"/>
      <c r="CR153" s="209"/>
      <c r="CS153" s="209"/>
      <c r="CT153" s="209"/>
      <c r="CU153" s="209"/>
      <c r="CV153" s="209"/>
      <c r="CW153" s="209"/>
      <c r="CX153" s="209"/>
      <c r="CY153" s="209"/>
      <c r="CZ153" s="209"/>
      <c r="DA153" s="209"/>
      <c r="DB153" s="209"/>
      <c r="DC153" s="209"/>
      <c r="DD153" s="209"/>
      <c r="DE153" s="209"/>
      <c r="DF153" s="209"/>
      <c r="DG153" s="209"/>
      <c r="DH153" s="209"/>
      <c r="DI153" s="209"/>
      <c r="DJ153" s="209"/>
      <c r="DK153" s="209"/>
      <c r="DL153" s="209"/>
      <c r="DM153" s="209"/>
      <c r="DN153" s="209"/>
      <c r="DO153" s="209"/>
      <c r="DP153" s="209"/>
      <c r="DQ153" s="209"/>
      <c r="DR153" s="209"/>
      <c r="DS153" s="209"/>
      <c r="DT153" s="209"/>
      <c r="DU153" s="209"/>
      <c r="DV153" s="209"/>
      <c r="DW153" s="209"/>
      <c r="DX153" s="209"/>
      <c r="DY153" s="209"/>
      <c r="DZ153" s="209"/>
      <c r="EA153" s="209"/>
      <c r="EB153" s="209"/>
      <c r="EC153" s="209"/>
      <c r="ED153" s="209"/>
      <c r="EE153" s="209"/>
      <c r="EF153" s="209"/>
      <c r="EG153" s="209"/>
      <c r="EH153" s="209"/>
      <c r="EI153" s="209"/>
      <c r="EJ153" s="209"/>
      <c r="EK153" s="209"/>
      <c r="EL153" s="209"/>
      <c r="EM153" s="209"/>
      <c r="EN153" s="209"/>
      <c r="EO153" s="209"/>
      <c r="EP153" s="209"/>
      <c r="EQ153" s="209"/>
      <c r="ER153" s="209"/>
      <c r="ES153" s="209"/>
      <c r="ET153" s="209"/>
      <c r="EU153" s="209"/>
      <c r="EV153" s="209"/>
      <c r="EW153" s="209"/>
      <c r="EX153" s="209"/>
      <c r="EY153" s="209"/>
      <c r="EZ153" s="209"/>
      <c r="FA153" s="209"/>
      <c r="FB153" s="209"/>
      <c r="FC153" s="209"/>
      <c r="FD153" s="209"/>
      <c r="FE153" s="209"/>
      <c r="FF153" s="209"/>
      <c r="FG153" s="209"/>
      <c r="FH153" s="209"/>
      <c r="FI153" s="209"/>
      <c r="FJ153" s="209"/>
      <c r="FK153" s="209"/>
      <c r="FL153" s="209"/>
      <c r="FM153" s="209"/>
      <c r="FN153" s="209"/>
      <c r="FO153" s="209"/>
      <c r="FP153" s="209"/>
      <c r="FQ153" s="209"/>
      <c r="FR153" s="209"/>
      <c r="FS153" s="209"/>
      <c r="FT153" s="209"/>
      <c r="FU153" s="209"/>
      <c r="FV153" s="209"/>
      <c r="FW153" s="209"/>
      <c r="FX153" s="209"/>
      <c r="FY153" s="209"/>
      <c r="FZ153" s="209"/>
      <c r="GA153" s="209"/>
      <c r="GB153" s="209"/>
      <c r="GC153" s="209"/>
      <c r="GD153" s="209"/>
      <c r="GE153" s="209"/>
      <c r="GF153" s="209"/>
      <c r="GG153" s="209"/>
      <c r="GH153" s="209"/>
      <c r="GI153" s="209"/>
      <c r="GJ153" s="209"/>
      <c r="GK153" s="209"/>
      <c r="GL153" s="209"/>
      <c r="GM153" s="209"/>
      <c r="GN153" s="209"/>
      <c r="GO153" s="209"/>
      <c r="GP153" s="209"/>
      <c r="GQ153" s="209"/>
      <c r="GR153" s="209"/>
      <c r="GS153" s="209"/>
      <c r="GT153" s="209"/>
      <c r="GU153" s="209"/>
      <c r="GV153" s="209"/>
      <c r="GW153" s="209"/>
      <c r="GX153" s="209"/>
      <c r="GY153" s="209"/>
      <c r="GZ153" s="209"/>
      <c r="HA153" s="209"/>
      <c r="HB153" s="209"/>
      <c r="HC153" s="209"/>
      <c r="HD153" s="209"/>
      <c r="HE153" s="209"/>
      <c r="HF153" s="209"/>
      <c r="HG153" s="209"/>
      <c r="HH153" s="209"/>
      <c r="HI153" s="209"/>
      <c r="HJ153" s="209"/>
      <c r="HK153" s="209"/>
      <c r="HL153" s="209"/>
      <c r="HM153" s="209"/>
      <c r="HN153" s="209"/>
      <c r="HO153" s="209"/>
      <c r="HP153" s="209"/>
      <c r="HQ153" s="209"/>
      <c r="HR153" s="209"/>
      <c r="HS153" s="209"/>
      <c r="HT153" s="209"/>
      <c r="HU153" s="209"/>
      <c r="HV153" s="209"/>
      <c r="HW153" s="209"/>
      <c r="HX153" s="209"/>
      <c r="HY153" s="209"/>
      <c r="HZ153" s="209"/>
      <c r="IA153" s="209"/>
      <c r="IB153" s="209"/>
      <c r="IC153" s="209"/>
      <c r="ID153" s="209"/>
      <c r="IE153" s="209"/>
      <c r="IF153" s="209"/>
      <c r="IG153" s="209"/>
      <c r="IH153" s="209"/>
      <c r="II153" s="209"/>
      <c r="IJ153" s="209"/>
      <c r="IK153" s="209"/>
      <c r="IL153" s="209"/>
      <c r="IM153" s="209"/>
      <c r="IN153" s="209"/>
      <c r="IO153" s="209"/>
      <c r="IP153" s="209"/>
      <c r="IQ153" s="209"/>
      <c r="IR153" s="209"/>
      <c r="IS153" s="209"/>
      <c r="IT153" s="209"/>
      <c r="IU153" s="209"/>
      <c r="IV153" s="209"/>
      <c r="IW153" s="209"/>
      <c r="IX153" s="209"/>
      <c r="IY153" s="209"/>
      <c r="IZ153" s="209"/>
      <c r="JA153" s="209"/>
      <c r="JB153" s="209"/>
      <c r="JC153" s="209"/>
      <c r="JD153" s="209"/>
      <c r="JE153" s="209"/>
      <c r="JF153" s="209"/>
      <c r="JG153" s="209"/>
      <c r="JH153" s="209"/>
      <c r="JI153" s="209"/>
      <c r="JJ153" s="209"/>
      <c r="JK153" s="209"/>
      <c r="JL153" s="209"/>
      <c r="JM153" s="209"/>
      <c r="JN153" s="209"/>
      <c r="JO153" s="209"/>
      <c r="JP153" s="209"/>
      <c r="JQ153" s="209"/>
      <c r="JR153" s="209"/>
      <c r="JS153" s="209"/>
      <c r="JT153" s="209"/>
      <c r="JU153" s="209"/>
      <c r="JV153" s="209"/>
      <c r="JW153" s="209"/>
      <c r="JX153" s="209"/>
      <c r="JY153" s="209"/>
      <c r="JZ153" s="209"/>
      <c r="KA153" s="209"/>
      <c r="KB153" s="209"/>
    </row>
    <row r="154" spans="1:288" s="147" customFormat="1" hidden="1" x14ac:dyDescent="0.15">
      <c r="A154" s="902">
        <v>406</v>
      </c>
      <c r="B154" s="182" t="s">
        <v>443</v>
      </c>
      <c r="C154" s="168">
        <v>67.040000000000006</v>
      </c>
      <c r="D154" s="86"/>
      <c r="E154" s="169"/>
      <c r="F154" s="232" t="s">
        <v>412</v>
      </c>
      <c r="G154" s="189"/>
      <c r="H154" s="925"/>
      <c r="I154" s="669"/>
      <c r="J154" s="86"/>
      <c r="K154" s="219">
        <f t="shared" si="9"/>
        <v>0</v>
      </c>
      <c r="M154" s="209"/>
      <c r="N154" s="209"/>
      <c r="O154" s="209"/>
      <c r="P154" s="209"/>
      <c r="Q154" s="209"/>
      <c r="R154" s="209"/>
      <c r="S154" s="209"/>
      <c r="T154" s="209"/>
      <c r="U154" s="209"/>
      <c r="V154" s="209"/>
      <c r="W154" s="209"/>
      <c r="X154" s="209"/>
      <c r="Y154" s="209"/>
      <c r="Z154" s="209"/>
      <c r="AA154" s="209"/>
      <c r="AB154" s="209"/>
      <c r="AC154" s="209"/>
      <c r="AD154" s="209"/>
      <c r="AE154" s="209"/>
      <c r="AF154" s="209"/>
      <c r="AG154" s="209"/>
      <c r="AH154" s="209"/>
      <c r="AI154" s="209"/>
      <c r="AJ154" s="209"/>
      <c r="AK154" s="209"/>
      <c r="AL154" s="209"/>
      <c r="AM154" s="209"/>
      <c r="AN154" s="209"/>
      <c r="AO154" s="209"/>
      <c r="AP154" s="209"/>
      <c r="AQ154" s="209"/>
      <c r="AR154" s="209"/>
      <c r="AS154" s="209"/>
      <c r="AT154" s="209"/>
      <c r="AU154" s="209"/>
      <c r="AV154" s="209"/>
      <c r="AW154" s="209"/>
      <c r="AX154" s="209"/>
      <c r="AY154" s="209"/>
      <c r="AZ154" s="209"/>
      <c r="BA154" s="209"/>
      <c r="BB154" s="209"/>
      <c r="BC154" s="209"/>
      <c r="BD154" s="209"/>
      <c r="BE154" s="209"/>
      <c r="BF154" s="209"/>
      <c r="BG154" s="209"/>
      <c r="BH154" s="209"/>
      <c r="BI154" s="209"/>
      <c r="BJ154" s="209"/>
      <c r="BK154" s="209"/>
      <c r="BL154" s="209"/>
      <c r="BM154" s="209"/>
      <c r="BN154" s="209"/>
      <c r="BO154" s="209"/>
      <c r="BP154" s="209"/>
      <c r="BQ154" s="209"/>
      <c r="BR154" s="209"/>
      <c r="BS154" s="209"/>
      <c r="BT154" s="209"/>
      <c r="BU154" s="209"/>
      <c r="BV154" s="209"/>
      <c r="BW154" s="209"/>
      <c r="BX154" s="209"/>
      <c r="BY154" s="209"/>
      <c r="BZ154" s="209"/>
      <c r="CA154" s="209"/>
      <c r="CB154" s="209"/>
      <c r="CC154" s="209"/>
      <c r="CD154" s="209"/>
      <c r="CE154" s="209"/>
      <c r="CF154" s="209"/>
      <c r="CG154" s="209"/>
      <c r="CH154" s="209"/>
      <c r="CI154" s="209"/>
      <c r="CJ154" s="209"/>
      <c r="CK154" s="209"/>
      <c r="CL154" s="209"/>
      <c r="CM154" s="209"/>
      <c r="CN154" s="209"/>
      <c r="CO154" s="209"/>
      <c r="CP154" s="209"/>
      <c r="CQ154" s="209"/>
      <c r="CR154" s="209"/>
      <c r="CS154" s="209"/>
      <c r="CT154" s="209"/>
      <c r="CU154" s="209"/>
      <c r="CV154" s="209"/>
      <c r="CW154" s="209"/>
      <c r="CX154" s="209"/>
      <c r="CY154" s="209"/>
      <c r="CZ154" s="209"/>
      <c r="DA154" s="209"/>
      <c r="DB154" s="209"/>
      <c r="DC154" s="209"/>
      <c r="DD154" s="209"/>
      <c r="DE154" s="209"/>
      <c r="DF154" s="209"/>
      <c r="DG154" s="209"/>
      <c r="DH154" s="209"/>
      <c r="DI154" s="209"/>
      <c r="DJ154" s="209"/>
      <c r="DK154" s="209"/>
      <c r="DL154" s="209"/>
      <c r="DM154" s="209"/>
      <c r="DN154" s="209"/>
      <c r="DO154" s="209"/>
      <c r="DP154" s="209"/>
      <c r="DQ154" s="209"/>
      <c r="DR154" s="209"/>
      <c r="DS154" s="209"/>
      <c r="DT154" s="209"/>
      <c r="DU154" s="209"/>
      <c r="DV154" s="209"/>
      <c r="DW154" s="209"/>
      <c r="DX154" s="209"/>
      <c r="DY154" s="209"/>
      <c r="DZ154" s="209"/>
      <c r="EA154" s="209"/>
      <c r="EB154" s="209"/>
      <c r="EC154" s="209"/>
      <c r="ED154" s="209"/>
      <c r="EE154" s="209"/>
      <c r="EF154" s="209"/>
      <c r="EG154" s="209"/>
      <c r="EH154" s="209"/>
      <c r="EI154" s="209"/>
      <c r="EJ154" s="209"/>
      <c r="EK154" s="209"/>
      <c r="EL154" s="209"/>
      <c r="EM154" s="209"/>
      <c r="EN154" s="209"/>
      <c r="EO154" s="209"/>
      <c r="EP154" s="209"/>
      <c r="EQ154" s="209"/>
      <c r="ER154" s="209"/>
      <c r="ES154" s="209"/>
      <c r="ET154" s="209"/>
      <c r="EU154" s="209"/>
      <c r="EV154" s="209"/>
      <c r="EW154" s="209"/>
      <c r="EX154" s="209"/>
      <c r="EY154" s="209"/>
      <c r="EZ154" s="209"/>
      <c r="FA154" s="209"/>
      <c r="FB154" s="209"/>
      <c r="FC154" s="209"/>
      <c r="FD154" s="209"/>
      <c r="FE154" s="209"/>
      <c r="FF154" s="209"/>
      <c r="FG154" s="209"/>
      <c r="FH154" s="209"/>
      <c r="FI154" s="209"/>
      <c r="FJ154" s="209"/>
      <c r="FK154" s="209"/>
      <c r="FL154" s="209"/>
      <c r="FM154" s="209"/>
      <c r="FN154" s="209"/>
      <c r="FO154" s="209"/>
      <c r="FP154" s="209"/>
      <c r="FQ154" s="209"/>
      <c r="FR154" s="209"/>
      <c r="FS154" s="209"/>
      <c r="FT154" s="209"/>
      <c r="FU154" s="209"/>
      <c r="FV154" s="209"/>
      <c r="FW154" s="209"/>
      <c r="FX154" s="209"/>
      <c r="FY154" s="209"/>
      <c r="FZ154" s="209"/>
      <c r="GA154" s="209"/>
      <c r="GB154" s="209"/>
      <c r="GC154" s="209"/>
      <c r="GD154" s="209"/>
      <c r="GE154" s="209"/>
      <c r="GF154" s="209"/>
      <c r="GG154" s="209"/>
      <c r="GH154" s="209"/>
      <c r="GI154" s="209"/>
      <c r="GJ154" s="209"/>
      <c r="GK154" s="209"/>
      <c r="GL154" s="209"/>
      <c r="GM154" s="209"/>
      <c r="GN154" s="209"/>
      <c r="GO154" s="209"/>
      <c r="GP154" s="209"/>
      <c r="GQ154" s="209"/>
      <c r="GR154" s="209"/>
      <c r="GS154" s="209"/>
      <c r="GT154" s="209"/>
      <c r="GU154" s="209"/>
      <c r="GV154" s="209"/>
      <c r="GW154" s="209"/>
      <c r="GX154" s="209"/>
      <c r="GY154" s="209"/>
      <c r="GZ154" s="209"/>
      <c r="HA154" s="209"/>
      <c r="HB154" s="209"/>
      <c r="HC154" s="209"/>
      <c r="HD154" s="209"/>
      <c r="HE154" s="209"/>
      <c r="HF154" s="209"/>
      <c r="HG154" s="209"/>
      <c r="HH154" s="209"/>
      <c r="HI154" s="209"/>
      <c r="HJ154" s="209"/>
      <c r="HK154" s="209"/>
      <c r="HL154" s="209"/>
      <c r="HM154" s="209"/>
      <c r="HN154" s="209"/>
      <c r="HO154" s="209"/>
      <c r="HP154" s="209"/>
      <c r="HQ154" s="209"/>
      <c r="HR154" s="209"/>
      <c r="HS154" s="209"/>
      <c r="HT154" s="209"/>
      <c r="HU154" s="209"/>
      <c r="HV154" s="209"/>
      <c r="HW154" s="209"/>
      <c r="HX154" s="209"/>
      <c r="HY154" s="209"/>
      <c r="HZ154" s="209"/>
      <c r="IA154" s="209"/>
      <c r="IB154" s="209"/>
      <c r="IC154" s="209"/>
      <c r="ID154" s="209"/>
      <c r="IE154" s="209"/>
      <c r="IF154" s="209"/>
      <c r="IG154" s="209"/>
      <c r="IH154" s="209"/>
      <c r="II154" s="209"/>
      <c r="IJ154" s="209"/>
      <c r="IK154" s="209"/>
      <c r="IL154" s="209"/>
      <c r="IM154" s="209"/>
      <c r="IN154" s="209"/>
      <c r="IO154" s="209"/>
      <c r="IP154" s="209"/>
      <c r="IQ154" s="209"/>
      <c r="IR154" s="209"/>
      <c r="IS154" s="209"/>
      <c r="IT154" s="209"/>
      <c r="IU154" s="209"/>
      <c r="IV154" s="209"/>
      <c r="IW154" s="209"/>
      <c r="IX154" s="209"/>
      <c r="IY154" s="209"/>
      <c r="IZ154" s="209"/>
      <c r="JA154" s="209"/>
      <c r="JB154" s="209"/>
      <c r="JC154" s="209"/>
      <c r="JD154" s="209"/>
      <c r="JE154" s="209"/>
      <c r="JF154" s="209"/>
      <c r="JG154" s="209"/>
      <c r="JH154" s="209"/>
      <c r="JI154" s="209"/>
      <c r="JJ154" s="209"/>
      <c r="JK154" s="209"/>
      <c r="JL154" s="209"/>
      <c r="JM154" s="209"/>
      <c r="JN154" s="209"/>
      <c r="JO154" s="209"/>
      <c r="JP154" s="209"/>
      <c r="JQ154" s="209"/>
      <c r="JR154" s="209"/>
      <c r="JS154" s="209"/>
      <c r="JT154" s="209"/>
      <c r="JU154" s="209"/>
      <c r="JV154" s="209"/>
      <c r="JW154" s="209"/>
      <c r="JX154" s="209"/>
      <c r="JY154" s="209"/>
      <c r="JZ154" s="209"/>
      <c r="KA154" s="209"/>
      <c r="KB154" s="209"/>
    </row>
    <row r="155" spans="1:288" s="147" customFormat="1" hidden="1" x14ac:dyDescent="0.15">
      <c r="A155" s="902">
        <v>407</v>
      </c>
      <c r="B155" s="182" t="s">
        <v>444</v>
      </c>
      <c r="C155" s="168">
        <v>94.45</v>
      </c>
      <c r="D155" s="86"/>
      <c r="E155" s="169"/>
      <c r="F155" s="232" t="s">
        <v>412</v>
      </c>
      <c r="G155" s="189"/>
      <c r="H155" s="925"/>
      <c r="I155" s="669"/>
      <c r="J155" s="86"/>
      <c r="K155" s="219">
        <f t="shared" si="9"/>
        <v>0</v>
      </c>
      <c r="M155" s="209"/>
      <c r="N155" s="209"/>
      <c r="O155" s="209"/>
      <c r="P155" s="209"/>
      <c r="Q155" s="209"/>
      <c r="R155" s="209"/>
      <c r="S155" s="209"/>
      <c r="T155" s="209"/>
      <c r="U155" s="209"/>
      <c r="V155" s="209"/>
      <c r="W155" s="209"/>
      <c r="X155" s="209"/>
      <c r="Y155" s="209"/>
      <c r="Z155" s="209"/>
      <c r="AA155" s="209"/>
      <c r="AB155" s="209"/>
      <c r="AC155" s="209"/>
      <c r="AD155" s="209"/>
      <c r="AE155" s="209"/>
      <c r="AF155" s="209"/>
      <c r="AG155" s="209"/>
      <c r="AH155" s="209"/>
      <c r="AI155" s="209"/>
      <c r="AJ155" s="209"/>
      <c r="AK155" s="209"/>
      <c r="AL155" s="209"/>
      <c r="AM155" s="209"/>
      <c r="AN155" s="209"/>
      <c r="AO155" s="209"/>
      <c r="AP155" s="209"/>
      <c r="AQ155" s="209"/>
      <c r="AR155" s="209"/>
      <c r="AS155" s="209"/>
      <c r="AT155" s="209"/>
      <c r="AU155" s="209"/>
      <c r="AV155" s="209"/>
      <c r="AW155" s="209"/>
      <c r="AX155" s="209"/>
      <c r="AY155" s="209"/>
      <c r="AZ155" s="209"/>
      <c r="BA155" s="209"/>
      <c r="BB155" s="209"/>
      <c r="BC155" s="209"/>
      <c r="BD155" s="209"/>
      <c r="BE155" s="209"/>
      <c r="BF155" s="209"/>
      <c r="BG155" s="209"/>
      <c r="BH155" s="209"/>
      <c r="BI155" s="209"/>
      <c r="BJ155" s="209"/>
      <c r="BK155" s="209"/>
      <c r="BL155" s="209"/>
      <c r="BM155" s="209"/>
      <c r="BN155" s="209"/>
      <c r="BO155" s="209"/>
      <c r="BP155" s="209"/>
      <c r="BQ155" s="209"/>
      <c r="BR155" s="209"/>
      <c r="BS155" s="209"/>
      <c r="BT155" s="209"/>
      <c r="BU155" s="209"/>
      <c r="BV155" s="209"/>
      <c r="BW155" s="209"/>
      <c r="BX155" s="209"/>
      <c r="BY155" s="209"/>
      <c r="BZ155" s="209"/>
      <c r="CA155" s="209"/>
      <c r="CB155" s="209"/>
      <c r="CC155" s="209"/>
      <c r="CD155" s="209"/>
      <c r="CE155" s="209"/>
      <c r="CF155" s="209"/>
      <c r="CG155" s="209"/>
      <c r="CH155" s="209"/>
      <c r="CI155" s="209"/>
      <c r="CJ155" s="209"/>
      <c r="CK155" s="209"/>
      <c r="CL155" s="209"/>
      <c r="CM155" s="209"/>
      <c r="CN155" s="209"/>
      <c r="CO155" s="209"/>
      <c r="CP155" s="209"/>
      <c r="CQ155" s="209"/>
      <c r="CR155" s="209"/>
      <c r="CS155" s="209"/>
      <c r="CT155" s="209"/>
      <c r="CU155" s="209"/>
      <c r="CV155" s="209"/>
      <c r="CW155" s="209"/>
      <c r="CX155" s="209"/>
      <c r="CY155" s="209"/>
      <c r="CZ155" s="209"/>
      <c r="DA155" s="209"/>
      <c r="DB155" s="209"/>
      <c r="DC155" s="209"/>
      <c r="DD155" s="209"/>
      <c r="DE155" s="209"/>
      <c r="DF155" s="209"/>
      <c r="DG155" s="209"/>
      <c r="DH155" s="209"/>
      <c r="DI155" s="209"/>
      <c r="DJ155" s="209"/>
      <c r="DK155" s="209"/>
      <c r="DL155" s="209"/>
      <c r="DM155" s="209"/>
      <c r="DN155" s="209"/>
      <c r="DO155" s="209"/>
      <c r="DP155" s="209"/>
      <c r="DQ155" s="209"/>
      <c r="DR155" s="209"/>
      <c r="DS155" s="209"/>
      <c r="DT155" s="209"/>
      <c r="DU155" s="209"/>
      <c r="DV155" s="209"/>
      <c r="DW155" s="209"/>
      <c r="DX155" s="209"/>
      <c r="DY155" s="209"/>
      <c r="DZ155" s="209"/>
      <c r="EA155" s="209"/>
      <c r="EB155" s="209"/>
      <c r="EC155" s="209"/>
      <c r="ED155" s="209"/>
      <c r="EE155" s="209"/>
      <c r="EF155" s="209"/>
      <c r="EG155" s="209"/>
      <c r="EH155" s="209"/>
      <c r="EI155" s="209"/>
      <c r="EJ155" s="209"/>
      <c r="EK155" s="209"/>
      <c r="EL155" s="209"/>
      <c r="EM155" s="209"/>
      <c r="EN155" s="209"/>
      <c r="EO155" s="209"/>
      <c r="EP155" s="209"/>
      <c r="EQ155" s="209"/>
      <c r="ER155" s="209"/>
      <c r="ES155" s="209"/>
      <c r="ET155" s="209"/>
      <c r="EU155" s="209"/>
      <c r="EV155" s="209"/>
      <c r="EW155" s="209"/>
      <c r="EX155" s="209"/>
      <c r="EY155" s="209"/>
      <c r="EZ155" s="209"/>
      <c r="FA155" s="209"/>
      <c r="FB155" s="209"/>
      <c r="FC155" s="209"/>
      <c r="FD155" s="209"/>
      <c r="FE155" s="209"/>
      <c r="FF155" s="209"/>
      <c r="FG155" s="209"/>
      <c r="FH155" s="209"/>
      <c r="FI155" s="209"/>
      <c r="FJ155" s="209"/>
      <c r="FK155" s="209"/>
      <c r="FL155" s="209"/>
      <c r="FM155" s="209"/>
      <c r="FN155" s="209"/>
      <c r="FO155" s="209"/>
      <c r="FP155" s="209"/>
      <c r="FQ155" s="209"/>
      <c r="FR155" s="209"/>
      <c r="FS155" s="209"/>
      <c r="FT155" s="209"/>
      <c r="FU155" s="209"/>
      <c r="FV155" s="209"/>
      <c r="FW155" s="209"/>
      <c r="FX155" s="209"/>
      <c r="FY155" s="209"/>
      <c r="FZ155" s="209"/>
      <c r="GA155" s="209"/>
      <c r="GB155" s="209"/>
      <c r="GC155" s="209"/>
      <c r="GD155" s="209"/>
      <c r="GE155" s="209"/>
      <c r="GF155" s="209"/>
      <c r="GG155" s="209"/>
      <c r="GH155" s="209"/>
      <c r="GI155" s="209"/>
      <c r="GJ155" s="209"/>
      <c r="GK155" s="209"/>
      <c r="GL155" s="209"/>
      <c r="GM155" s="209"/>
      <c r="GN155" s="209"/>
      <c r="GO155" s="209"/>
      <c r="GP155" s="209"/>
      <c r="GQ155" s="209"/>
      <c r="GR155" s="209"/>
      <c r="GS155" s="209"/>
      <c r="GT155" s="209"/>
      <c r="GU155" s="209"/>
      <c r="GV155" s="209"/>
      <c r="GW155" s="209"/>
      <c r="GX155" s="209"/>
      <c r="GY155" s="209"/>
      <c r="GZ155" s="209"/>
      <c r="HA155" s="209"/>
      <c r="HB155" s="209"/>
      <c r="HC155" s="209"/>
      <c r="HD155" s="209"/>
      <c r="HE155" s="209"/>
      <c r="HF155" s="209"/>
      <c r="HG155" s="209"/>
      <c r="HH155" s="209"/>
      <c r="HI155" s="209"/>
      <c r="HJ155" s="209"/>
      <c r="HK155" s="209"/>
      <c r="HL155" s="209"/>
      <c r="HM155" s="209"/>
      <c r="HN155" s="209"/>
      <c r="HO155" s="209"/>
      <c r="HP155" s="209"/>
      <c r="HQ155" s="209"/>
      <c r="HR155" s="209"/>
      <c r="HS155" s="209"/>
      <c r="HT155" s="209"/>
      <c r="HU155" s="209"/>
      <c r="HV155" s="209"/>
      <c r="HW155" s="209"/>
      <c r="HX155" s="209"/>
      <c r="HY155" s="209"/>
      <c r="HZ155" s="209"/>
      <c r="IA155" s="209"/>
      <c r="IB155" s="209"/>
      <c r="IC155" s="209"/>
      <c r="ID155" s="209"/>
      <c r="IE155" s="209"/>
      <c r="IF155" s="209"/>
      <c r="IG155" s="209"/>
      <c r="IH155" s="209"/>
      <c r="II155" s="209"/>
      <c r="IJ155" s="209"/>
      <c r="IK155" s="209"/>
      <c r="IL155" s="209"/>
      <c r="IM155" s="209"/>
      <c r="IN155" s="209"/>
      <c r="IO155" s="209"/>
      <c r="IP155" s="209"/>
      <c r="IQ155" s="209"/>
      <c r="IR155" s="209"/>
      <c r="IS155" s="209"/>
      <c r="IT155" s="209"/>
      <c r="IU155" s="209"/>
      <c r="IV155" s="209"/>
      <c r="IW155" s="209"/>
      <c r="IX155" s="209"/>
      <c r="IY155" s="209"/>
      <c r="IZ155" s="209"/>
      <c r="JA155" s="209"/>
      <c r="JB155" s="209"/>
      <c r="JC155" s="209"/>
      <c r="JD155" s="209"/>
      <c r="JE155" s="209"/>
      <c r="JF155" s="209"/>
      <c r="JG155" s="209"/>
      <c r="JH155" s="209"/>
      <c r="JI155" s="209"/>
      <c r="JJ155" s="209"/>
      <c r="JK155" s="209"/>
      <c r="JL155" s="209"/>
      <c r="JM155" s="209"/>
      <c r="JN155" s="209"/>
      <c r="JO155" s="209"/>
      <c r="JP155" s="209"/>
      <c r="JQ155" s="209"/>
      <c r="JR155" s="209"/>
      <c r="JS155" s="209"/>
      <c r="JT155" s="209"/>
      <c r="JU155" s="209"/>
      <c r="JV155" s="209"/>
      <c r="JW155" s="209"/>
      <c r="JX155" s="209"/>
      <c r="JY155" s="209"/>
      <c r="JZ155" s="209"/>
      <c r="KA155" s="209"/>
      <c r="KB155" s="209"/>
    </row>
    <row r="156" spans="1:288" s="147" customFormat="1" hidden="1" x14ac:dyDescent="0.15">
      <c r="A156" s="902">
        <v>408</v>
      </c>
      <c r="B156" s="182" t="s">
        <v>445</v>
      </c>
      <c r="C156" s="168">
        <v>70.040000000000006</v>
      </c>
      <c r="D156" s="86"/>
      <c r="E156" s="169"/>
      <c r="F156" s="232" t="s">
        <v>412</v>
      </c>
      <c r="G156" s="189"/>
      <c r="H156" s="925"/>
      <c r="I156" s="669"/>
      <c r="J156" s="86"/>
      <c r="K156" s="219">
        <f t="shared" si="9"/>
        <v>0</v>
      </c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  <c r="W156" s="209"/>
      <c r="X156" s="209"/>
      <c r="Y156" s="209"/>
      <c r="Z156" s="209"/>
      <c r="AA156" s="209"/>
      <c r="AB156" s="209"/>
      <c r="AC156" s="209"/>
      <c r="AD156" s="209"/>
      <c r="AE156" s="209"/>
      <c r="AF156" s="209"/>
      <c r="AG156" s="209"/>
      <c r="AH156" s="209"/>
      <c r="AI156" s="209"/>
      <c r="AJ156" s="209"/>
      <c r="AK156" s="209"/>
      <c r="AL156" s="209"/>
      <c r="AM156" s="209"/>
      <c r="AN156" s="209"/>
      <c r="AO156" s="209"/>
      <c r="AP156" s="209"/>
      <c r="AQ156" s="209"/>
      <c r="AR156" s="209"/>
      <c r="AS156" s="209"/>
      <c r="AT156" s="209"/>
      <c r="AU156" s="209"/>
      <c r="AV156" s="209"/>
      <c r="AW156" s="209"/>
      <c r="AX156" s="209"/>
      <c r="AY156" s="209"/>
      <c r="AZ156" s="209"/>
      <c r="BA156" s="209"/>
      <c r="BB156" s="209"/>
      <c r="BC156" s="209"/>
      <c r="BD156" s="209"/>
      <c r="BE156" s="209"/>
      <c r="BF156" s="209"/>
      <c r="BG156" s="209"/>
      <c r="BH156" s="209"/>
      <c r="BI156" s="209"/>
      <c r="BJ156" s="209"/>
      <c r="BK156" s="209"/>
      <c r="BL156" s="209"/>
      <c r="BM156" s="209"/>
      <c r="BN156" s="209"/>
      <c r="BO156" s="209"/>
      <c r="BP156" s="209"/>
      <c r="BQ156" s="209"/>
      <c r="BR156" s="209"/>
      <c r="BS156" s="209"/>
      <c r="BT156" s="209"/>
      <c r="BU156" s="209"/>
      <c r="BV156" s="209"/>
      <c r="BW156" s="209"/>
      <c r="BX156" s="209"/>
      <c r="BY156" s="209"/>
      <c r="BZ156" s="209"/>
      <c r="CA156" s="209"/>
      <c r="CB156" s="209"/>
      <c r="CC156" s="209"/>
      <c r="CD156" s="209"/>
      <c r="CE156" s="209"/>
      <c r="CF156" s="209"/>
      <c r="CG156" s="209"/>
      <c r="CH156" s="209"/>
      <c r="CI156" s="209"/>
      <c r="CJ156" s="209"/>
      <c r="CK156" s="209"/>
      <c r="CL156" s="209"/>
      <c r="CM156" s="209"/>
      <c r="CN156" s="209"/>
      <c r="CO156" s="209"/>
      <c r="CP156" s="209"/>
      <c r="CQ156" s="209"/>
      <c r="CR156" s="209"/>
      <c r="CS156" s="209"/>
      <c r="CT156" s="209"/>
      <c r="CU156" s="209"/>
      <c r="CV156" s="209"/>
      <c r="CW156" s="209"/>
      <c r="CX156" s="209"/>
      <c r="CY156" s="209"/>
      <c r="CZ156" s="209"/>
      <c r="DA156" s="209"/>
      <c r="DB156" s="209"/>
      <c r="DC156" s="209"/>
      <c r="DD156" s="209"/>
      <c r="DE156" s="209"/>
      <c r="DF156" s="209"/>
      <c r="DG156" s="209"/>
      <c r="DH156" s="209"/>
      <c r="DI156" s="209"/>
      <c r="DJ156" s="209"/>
      <c r="DK156" s="209"/>
      <c r="DL156" s="209"/>
      <c r="DM156" s="209"/>
      <c r="DN156" s="209"/>
      <c r="DO156" s="209"/>
      <c r="DP156" s="209"/>
      <c r="DQ156" s="209"/>
      <c r="DR156" s="209"/>
      <c r="DS156" s="209"/>
      <c r="DT156" s="209"/>
      <c r="DU156" s="209"/>
      <c r="DV156" s="209"/>
      <c r="DW156" s="209"/>
      <c r="DX156" s="209"/>
      <c r="DY156" s="209"/>
      <c r="DZ156" s="209"/>
      <c r="EA156" s="209"/>
      <c r="EB156" s="209"/>
      <c r="EC156" s="209"/>
      <c r="ED156" s="209"/>
      <c r="EE156" s="209"/>
      <c r="EF156" s="209"/>
      <c r="EG156" s="209"/>
      <c r="EH156" s="209"/>
      <c r="EI156" s="209"/>
      <c r="EJ156" s="209"/>
      <c r="EK156" s="209"/>
      <c r="EL156" s="209"/>
      <c r="EM156" s="209"/>
      <c r="EN156" s="209"/>
      <c r="EO156" s="209"/>
      <c r="EP156" s="209"/>
      <c r="EQ156" s="209"/>
      <c r="ER156" s="209"/>
      <c r="ES156" s="209"/>
      <c r="ET156" s="209"/>
      <c r="EU156" s="209"/>
      <c r="EV156" s="209"/>
      <c r="EW156" s="209"/>
      <c r="EX156" s="209"/>
      <c r="EY156" s="209"/>
      <c r="EZ156" s="209"/>
      <c r="FA156" s="209"/>
      <c r="FB156" s="209"/>
      <c r="FC156" s="209"/>
      <c r="FD156" s="209"/>
      <c r="FE156" s="209"/>
      <c r="FF156" s="209"/>
      <c r="FG156" s="209"/>
      <c r="FH156" s="209"/>
      <c r="FI156" s="209"/>
      <c r="FJ156" s="209"/>
      <c r="FK156" s="209"/>
      <c r="FL156" s="209"/>
      <c r="FM156" s="209"/>
      <c r="FN156" s="209"/>
      <c r="FO156" s="209"/>
      <c r="FP156" s="209"/>
      <c r="FQ156" s="209"/>
      <c r="FR156" s="209"/>
      <c r="FS156" s="209"/>
      <c r="FT156" s="209"/>
      <c r="FU156" s="209"/>
      <c r="FV156" s="209"/>
      <c r="FW156" s="209"/>
      <c r="FX156" s="209"/>
      <c r="FY156" s="209"/>
      <c r="FZ156" s="209"/>
      <c r="GA156" s="209"/>
      <c r="GB156" s="209"/>
      <c r="GC156" s="209"/>
      <c r="GD156" s="209"/>
      <c r="GE156" s="209"/>
      <c r="GF156" s="209"/>
      <c r="GG156" s="209"/>
      <c r="GH156" s="209"/>
      <c r="GI156" s="209"/>
      <c r="GJ156" s="209"/>
      <c r="GK156" s="209"/>
      <c r="GL156" s="209"/>
      <c r="GM156" s="209"/>
      <c r="GN156" s="209"/>
      <c r="GO156" s="209"/>
      <c r="GP156" s="209"/>
      <c r="GQ156" s="209"/>
      <c r="GR156" s="209"/>
      <c r="GS156" s="209"/>
      <c r="GT156" s="209"/>
      <c r="GU156" s="209"/>
      <c r="GV156" s="209"/>
      <c r="GW156" s="209"/>
      <c r="GX156" s="209"/>
      <c r="GY156" s="209"/>
      <c r="GZ156" s="209"/>
      <c r="HA156" s="209"/>
      <c r="HB156" s="209"/>
      <c r="HC156" s="209"/>
      <c r="HD156" s="209"/>
      <c r="HE156" s="209"/>
      <c r="HF156" s="209"/>
      <c r="HG156" s="209"/>
      <c r="HH156" s="209"/>
      <c r="HI156" s="209"/>
      <c r="HJ156" s="209"/>
      <c r="HK156" s="209"/>
      <c r="HL156" s="209"/>
      <c r="HM156" s="209"/>
      <c r="HN156" s="209"/>
      <c r="HO156" s="209"/>
      <c r="HP156" s="209"/>
      <c r="HQ156" s="209"/>
      <c r="HR156" s="209"/>
      <c r="HS156" s="209"/>
      <c r="HT156" s="209"/>
      <c r="HU156" s="209"/>
      <c r="HV156" s="209"/>
      <c r="HW156" s="209"/>
      <c r="HX156" s="209"/>
      <c r="HY156" s="209"/>
      <c r="HZ156" s="209"/>
      <c r="IA156" s="209"/>
      <c r="IB156" s="209"/>
      <c r="IC156" s="209"/>
      <c r="ID156" s="209"/>
      <c r="IE156" s="209"/>
      <c r="IF156" s="209"/>
      <c r="IG156" s="209"/>
      <c r="IH156" s="209"/>
      <c r="II156" s="209"/>
      <c r="IJ156" s="209"/>
      <c r="IK156" s="209"/>
      <c r="IL156" s="209"/>
      <c r="IM156" s="209"/>
      <c r="IN156" s="209"/>
      <c r="IO156" s="209"/>
      <c r="IP156" s="209"/>
      <c r="IQ156" s="209"/>
      <c r="IR156" s="209"/>
      <c r="IS156" s="209"/>
      <c r="IT156" s="209"/>
      <c r="IU156" s="209"/>
      <c r="IV156" s="209"/>
      <c r="IW156" s="209"/>
      <c r="IX156" s="209"/>
      <c r="IY156" s="209"/>
      <c r="IZ156" s="209"/>
      <c r="JA156" s="209"/>
      <c r="JB156" s="209"/>
      <c r="JC156" s="209"/>
      <c r="JD156" s="209"/>
      <c r="JE156" s="209"/>
      <c r="JF156" s="209"/>
      <c r="JG156" s="209"/>
      <c r="JH156" s="209"/>
      <c r="JI156" s="209"/>
      <c r="JJ156" s="209"/>
      <c r="JK156" s="209"/>
      <c r="JL156" s="209"/>
      <c r="JM156" s="209"/>
      <c r="JN156" s="209"/>
      <c r="JO156" s="209"/>
      <c r="JP156" s="209"/>
      <c r="JQ156" s="209"/>
      <c r="JR156" s="209"/>
      <c r="JS156" s="209"/>
      <c r="JT156" s="209"/>
      <c r="JU156" s="209"/>
      <c r="JV156" s="209"/>
      <c r="JW156" s="209"/>
      <c r="JX156" s="209"/>
      <c r="JY156" s="209"/>
      <c r="JZ156" s="209"/>
      <c r="KA156" s="209"/>
      <c r="KB156" s="209"/>
    </row>
    <row r="157" spans="1:288" s="147" customFormat="1" hidden="1" x14ac:dyDescent="0.15">
      <c r="A157" s="902">
        <v>409</v>
      </c>
      <c r="B157" s="182" t="s">
        <v>446</v>
      </c>
      <c r="C157" s="168">
        <v>65.36</v>
      </c>
      <c r="D157" s="86"/>
      <c r="E157" s="169"/>
      <c r="F157" s="232" t="s">
        <v>412</v>
      </c>
      <c r="G157" s="189"/>
      <c r="H157" s="925"/>
      <c r="I157" s="669"/>
      <c r="J157" s="86"/>
      <c r="K157" s="219">
        <f t="shared" si="9"/>
        <v>0</v>
      </c>
      <c r="M157" s="209"/>
      <c r="N157" s="209"/>
      <c r="O157" s="209"/>
      <c r="P157" s="209"/>
      <c r="Q157" s="209"/>
      <c r="R157" s="209"/>
      <c r="S157" s="209"/>
      <c r="T157" s="209"/>
      <c r="U157" s="209"/>
      <c r="V157" s="209"/>
      <c r="W157" s="209"/>
      <c r="X157" s="209"/>
      <c r="Y157" s="209"/>
      <c r="Z157" s="209"/>
      <c r="AA157" s="209"/>
      <c r="AB157" s="209"/>
      <c r="AC157" s="209"/>
      <c r="AD157" s="209"/>
      <c r="AE157" s="209"/>
      <c r="AF157" s="209"/>
      <c r="AG157" s="209"/>
      <c r="AH157" s="209"/>
      <c r="AI157" s="209"/>
      <c r="AJ157" s="209"/>
      <c r="AK157" s="209"/>
      <c r="AL157" s="209"/>
      <c r="AM157" s="209"/>
      <c r="AN157" s="209"/>
      <c r="AO157" s="209"/>
      <c r="AP157" s="209"/>
      <c r="AQ157" s="209"/>
      <c r="AR157" s="209"/>
      <c r="AS157" s="209"/>
      <c r="AT157" s="209"/>
      <c r="AU157" s="209"/>
      <c r="AV157" s="209"/>
      <c r="AW157" s="209"/>
      <c r="AX157" s="209"/>
      <c r="AY157" s="209"/>
      <c r="AZ157" s="209"/>
      <c r="BA157" s="209"/>
      <c r="BB157" s="209"/>
      <c r="BC157" s="209"/>
      <c r="BD157" s="209"/>
      <c r="BE157" s="209"/>
      <c r="BF157" s="209"/>
      <c r="BG157" s="209"/>
      <c r="BH157" s="209"/>
      <c r="BI157" s="209"/>
      <c r="BJ157" s="209"/>
      <c r="BK157" s="209"/>
      <c r="BL157" s="209"/>
      <c r="BM157" s="209"/>
      <c r="BN157" s="209"/>
      <c r="BO157" s="209"/>
      <c r="BP157" s="209"/>
      <c r="BQ157" s="209"/>
      <c r="BR157" s="209"/>
      <c r="BS157" s="209"/>
      <c r="BT157" s="209"/>
      <c r="BU157" s="209"/>
      <c r="BV157" s="209"/>
      <c r="BW157" s="209"/>
      <c r="BX157" s="209"/>
      <c r="BY157" s="209"/>
      <c r="BZ157" s="209"/>
      <c r="CA157" s="209"/>
      <c r="CB157" s="209"/>
      <c r="CC157" s="209"/>
      <c r="CD157" s="209"/>
      <c r="CE157" s="209"/>
      <c r="CF157" s="209"/>
      <c r="CG157" s="209"/>
      <c r="CH157" s="209"/>
      <c r="CI157" s="209"/>
      <c r="CJ157" s="209"/>
      <c r="CK157" s="209"/>
      <c r="CL157" s="209"/>
      <c r="CM157" s="209"/>
      <c r="CN157" s="209"/>
      <c r="CO157" s="209"/>
      <c r="CP157" s="209"/>
      <c r="CQ157" s="209"/>
      <c r="CR157" s="209"/>
      <c r="CS157" s="209"/>
      <c r="CT157" s="209"/>
      <c r="CU157" s="209"/>
      <c r="CV157" s="209"/>
      <c r="CW157" s="209"/>
      <c r="CX157" s="209"/>
      <c r="CY157" s="209"/>
      <c r="CZ157" s="209"/>
      <c r="DA157" s="209"/>
      <c r="DB157" s="209"/>
      <c r="DC157" s="209"/>
      <c r="DD157" s="209"/>
      <c r="DE157" s="209"/>
      <c r="DF157" s="209"/>
      <c r="DG157" s="209"/>
      <c r="DH157" s="209"/>
      <c r="DI157" s="209"/>
      <c r="DJ157" s="209"/>
      <c r="DK157" s="209"/>
      <c r="DL157" s="209"/>
      <c r="DM157" s="209"/>
      <c r="DN157" s="209"/>
      <c r="DO157" s="209"/>
      <c r="DP157" s="209"/>
      <c r="DQ157" s="209"/>
      <c r="DR157" s="209"/>
      <c r="DS157" s="209"/>
      <c r="DT157" s="209"/>
      <c r="DU157" s="209"/>
      <c r="DV157" s="209"/>
      <c r="DW157" s="209"/>
      <c r="DX157" s="209"/>
      <c r="DY157" s="209"/>
      <c r="DZ157" s="209"/>
      <c r="EA157" s="209"/>
      <c r="EB157" s="209"/>
      <c r="EC157" s="209"/>
      <c r="ED157" s="209"/>
      <c r="EE157" s="209"/>
      <c r="EF157" s="209"/>
      <c r="EG157" s="209"/>
      <c r="EH157" s="209"/>
      <c r="EI157" s="209"/>
      <c r="EJ157" s="209"/>
      <c r="EK157" s="209"/>
      <c r="EL157" s="209"/>
      <c r="EM157" s="209"/>
      <c r="EN157" s="209"/>
      <c r="EO157" s="209"/>
      <c r="EP157" s="209"/>
      <c r="EQ157" s="209"/>
      <c r="ER157" s="209"/>
      <c r="ES157" s="209"/>
      <c r="ET157" s="209"/>
      <c r="EU157" s="209"/>
      <c r="EV157" s="209"/>
      <c r="EW157" s="209"/>
      <c r="EX157" s="209"/>
      <c r="EY157" s="209"/>
      <c r="EZ157" s="209"/>
      <c r="FA157" s="209"/>
      <c r="FB157" s="209"/>
      <c r="FC157" s="209"/>
      <c r="FD157" s="209"/>
      <c r="FE157" s="209"/>
      <c r="FF157" s="209"/>
      <c r="FG157" s="209"/>
      <c r="FH157" s="209"/>
      <c r="FI157" s="209"/>
      <c r="FJ157" s="209"/>
      <c r="FK157" s="209"/>
      <c r="FL157" s="209"/>
      <c r="FM157" s="209"/>
      <c r="FN157" s="209"/>
      <c r="FO157" s="209"/>
      <c r="FP157" s="209"/>
      <c r="FQ157" s="209"/>
      <c r="FR157" s="209"/>
      <c r="FS157" s="209"/>
      <c r="FT157" s="209"/>
      <c r="FU157" s="209"/>
      <c r="FV157" s="209"/>
      <c r="FW157" s="209"/>
      <c r="FX157" s="209"/>
      <c r="FY157" s="209"/>
      <c r="FZ157" s="209"/>
      <c r="GA157" s="209"/>
      <c r="GB157" s="209"/>
      <c r="GC157" s="209"/>
      <c r="GD157" s="209"/>
      <c r="GE157" s="209"/>
      <c r="GF157" s="209"/>
      <c r="GG157" s="209"/>
      <c r="GH157" s="209"/>
      <c r="GI157" s="209"/>
      <c r="GJ157" s="209"/>
      <c r="GK157" s="209"/>
      <c r="GL157" s="209"/>
      <c r="GM157" s="209"/>
      <c r="GN157" s="209"/>
      <c r="GO157" s="209"/>
      <c r="GP157" s="209"/>
      <c r="GQ157" s="209"/>
      <c r="GR157" s="209"/>
      <c r="GS157" s="209"/>
      <c r="GT157" s="209"/>
      <c r="GU157" s="209"/>
      <c r="GV157" s="209"/>
      <c r="GW157" s="209"/>
      <c r="GX157" s="209"/>
      <c r="GY157" s="209"/>
      <c r="GZ157" s="209"/>
      <c r="HA157" s="209"/>
      <c r="HB157" s="209"/>
      <c r="HC157" s="209"/>
      <c r="HD157" s="209"/>
      <c r="HE157" s="209"/>
      <c r="HF157" s="209"/>
      <c r="HG157" s="209"/>
      <c r="HH157" s="209"/>
      <c r="HI157" s="209"/>
      <c r="HJ157" s="209"/>
      <c r="HK157" s="209"/>
      <c r="HL157" s="209"/>
      <c r="HM157" s="209"/>
      <c r="HN157" s="209"/>
      <c r="HO157" s="209"/>
      <c r="HP157" s="209"/>
      <c r="HQ157" s="209"/>
      <c r="HR157" s="209"/>
      <c r="HS157" s="209"/>
      <c r="HT157" s="209"/>
      <c r="HU157" s="209"/>
      <c r="HV157" s="209"/>
      <c r="HW157" s="209"/>
      <c r="HX157" s="209"/>
      <c r="HY157" s="209"/>
      <c r="HZ157" s="209"/>
      <c r="IA157" s="209"/>
      <c r="IB157" s="209"/>
      <c r="IC157" s="209"/>
      <c r="ID157" s="209"/>
      <c r="IE157" s="209"/>
      <c r="IF157" s="209"/>
      <c r="IG157" s="209"/>
      <c r="IH157" s="209"/>
      <c r="II157" s="209"/>
      <c r="IJ157" s="209"/>
      <c r="IK157" s="209"/>
      <c r="IL157" s="209"/>
      <c r="IM157" s="209"/>
      <c r="IN157" s="209"/>
      <c r="IO157" s="209"/>
      <c r="IP157" s="209"/>
      <c r="IQ157" s="209"/>
      <c r="IR157" s="209"/>
      <c r="IS157" s="209"/>
      <c r="IT157" s="209"/>
      <c r="IU157" s="209"/>
      <c r="IV157" s="209"/>
      <c r="IW157" s="209"/>
      <c r="IX157" s="209"/>
      <c r="IY157" s="209"/>
      <c r="IZ157" s="209"/>
      <c r="JA157" s="209"/>
      <c r="JB157" s="209"/>
      <c r="JC157" s="209"/>
      <c r="JD157" s="209"/>
      <c r="JE157" s="209"/>
      <c r="JF157" s="209"/>
      <c r="JG157" s="209"/>
      <c r="JH157" s="209"/>
      <c r="JI157" s="209"/>
      <c r="JJ157" s="209"/>
      <c r="JK157" s="209"/>
      <c r="JL157" s="209"/>
      <c r="JM157" s="209"/>
      <c r="JN157" s="209"/>
      <c r="JO157" s="209"/>
      <c r="JP157" s="209"/>
      <c r="JQ157" s="209"/>
      <c r="JR157" s="209"/>
      <c r="JS157" s="209"/>
      <c r="JT157" s="209"/>
      <c r="JU157" s="209"/>
      <c r="JV157" s="209"/>
      <c r="JW157" s="209"/>
      <c r="JX157" s="209"/>
      <c r="JY157" s="209"/>
      <c r="JZ157" s="209"/>
      <c r="KA157" s="209"/>
      <c r="KB157" s="209"/>
    </row>
    <row r="158" spans="1:288" s="147" customFormat="1" hidden="1" x14ac:dyDescent="0.15">
      <c r="A158" s="902">
        <v>410</v>
      </c>
      <c r="B158" s="182" t="s">
        <v>447</v>
      </c>
      <c r="C158" s="168">
        <v>65.36</v>
      </c>
      <c r="D158" s="86"/>
      <c r="E158" s="169"/>
      <c r="F158" s="232" t="s">
        <v>412</v>
      </c>
      <c r="G158" s="189"/>
      <c r="H158" s="925"/>
      <c r="I158" s="669"/>
      <c r="J158" s="86"/>
      <c r="K158" s="219">
        <f t="shared" si="9"/>
        <v>0</v>
      </c>
      <c r="M158" s="209"/>
      <c r="N158" s="209"/>
      <c r="O158" s="209"/>
      <c r="P158" s="209"/>
      <c r="Q158" s="209"/>
      <c r="R158" s="209"/>
      <c r="S158" s="209"/>
      <c r="T158" s="209"/>
      <c r="U158" s="209"/>
      <c r="V158" s="209"/>
      <c r="W158" s="209"/>
      <c r="X158" s="209"/>
      <c r="Y158" s="209"/>
      <c r="Z158" s="209"/>
      <c r="AA158" s="209"/>
      <c r="AB158" s="209"/>
      <c r="AC158" s="209"/>
      <c r="AD158" s="209"/>
      <c r="AE158" s="209"/>
      <c r="AF158" s="209"/>
      <c r="AG158" s="209"/>
      <c r="AH158" s="209"/>
      <c r="AI158" s="209"/>
      <c r="AJ158" s="209"/>
      <c r="AK158" s="209"/>
      <c r="AL158" s="209"/>
      <c r="AM158" s="209"/>
      <c r="AN158" s="209"/>
      <c r="AO158" s="209"/>
      <c r="AP158" s="209"/>
      <c r="AQ158" s="209"/>
      <c r="AR158" s="209"/>
      <c r="AS158" s="209"/>
      <c r="AT158" s="209"/>
      <c r="AU158" s="209"/>
      <c r="AV158" s="209"/>
      <c r="AW158" s="209"/>
      <c r="AX158" s="209"/>
      <c r="AY158" s="209"/>
      <c r="AZ158" s="209"/>
      <c r="BA158" s="209"/>
      <c r="BB158" s="209"/>
      <c r="BC158" s="209"/>
      <c r="BD158" s="209"/>
      <c r="BE158" s="209"/>
      <c r="BF158" s="209"/>
      <c r="BG158" s="209"/>
      <c r="BH158" s="209"/>
      <c r="BI158" s="209"/>
      <c r="BJ158" s="209"/>
      <c r="BK158" s="209"/>
      <c r="BL158" s="209"/>
      <c r="BM158" s="209"/>
      <c r="BN158" s="209"/>
      <c r="BO158" s="209"/>
      <c r="BP158" s="209"/>
      <c r="BQ158" s="209"/>
      <c r="BR158" s="209"/>
      <c r="BS158" s="209"/>
      <c r="BT158" s="209"/>
      <c r="BU158" s="209"/>
      <c r="BV158" s="209"/>
      <c r="BW158" s="209"/>
      <c r="BX158" s="209"/>
      <c r="BY158" s="209"/>
      <c r="BZ158" s="209"/>
      <c r="CA158" s="209"/>
      <c r="CB158" s="209"/>
      <c r="CC158" s="209"/>
      <c r="CD158" s="209"/>
      <c r="CE158" s="209"/>
      <c r="CF158" s="209"/>
      <c r="CG158" s="209"/>
      <c r="CH158" s="209"/>
      <c r="CI158" s="209"/>
      <c r="CJ158" s="209"/>
      <c r="CK158" s="209"/>
      <c r="CL158" s="209"/>
      <c r="CM158" s="209"/>
      <c r="CN158" s="209"/>
      <c r="CO158" s="209"/>
      <c r="CP158" s="209"/>
      <c r="CQ158" s="209"/>
      <c r="CR158" s="209"/>
      <c r="CS158" s="209"/>
      <c r="CT158" s="209"/>
      <c r="CU158" s="209"/>
      <c r="CV158" s="209"/>
      <c r="CW158" s="209"/>
      <c r="CX158" s="209"/>
      <c r="CY158" s="209"/>
      <c r="CZ158" s="209"/>
      <c r="DA158" s="209"/>
      <c r="DB158" s="209"/>
      <c r="DC158" s="209"/>
      <c r="DD158" s="209"/>
      <c r="DE158" s="209"/>
      <c r="DF158" s="209"/>
      <c r="DG158" s="209"/>
      <c r="DH158" s="209"/>
      <c r="DI158" s="209"/>
      <c r="DJ158" s="209"/>
      <c r="DK158" s="209"/>
      <c r="DL158" s="209"/>
      <c r="DM158" s="209"/>
      <c r="DN158" s="209"/>
      <c r="DO158" s="209"/>
      <c r="DP158" s="209"/>
      <c r="DQ158" s="209"/>
      <c r="DR158" s="209"/>
      <c r="DS158" s="209"/>
      <c r="DT158" s="209"/>
      <c r="DU158" s="209"/>
      <c r="DV158" s="209"/>
      <c r="DW158" s="209"/>
      <c r="DX158" s="209"/>
      <c r="DY158" s="209"/>
      <c r="DZ158" s="209"/>
      <c r="EA158" s="209"/>
      <c r="EB158" s="209"/>
      <c r="EC158" s="209"/>
      <c r="ED158" s="209"/>
      <c r="EE158" s="209"/>
      <c r="EF158" s="209"/>
      <c r="EG158" s="209"/>
      <c r="EH158" s="209"/>
      <c r="EI158" s="209"/>
      <c r="EJ158" s="209"/>
      <c r="EK158" s="209"/>
      <c r="EL158" s="209"/>
      <c r="EM158" s="209"/>
      <c r="EN158" s="209"/>
      <c r="EO158" s="209"/>
      <c r="EP158" s="209"/>
      <c r="EQ158" s="209"/>
      <c r="ER158" s="209"/>
      <c r="ES158" s="209"/>
      <c r="ET158" s="209"/>
      <c r="EU158" s="209"/>
      <c r="EV158" s="209"/>
      <c r="EW158" s="209"/>
      <c r="EX158" s="209"/>
      <c r="EY158" s="209"/>
      <c r="EZ158" s="209"/>
      <c r="FA158" s="209"/>
      <c r="FB158" s="209"/>
      <c r="FC158" s="209"/>
      <c r="FD158" s="209"/>
      <c r="FE158" s="209"/>
      <c r="FF158" s="209"/>
      <c r="FG158" s="209"/>
      <c r="FH158" s="209"/>
      <c r="FI158" s="209"/>
      <c r="FJ158" s="209"/>
      <c r="FK158" s="209"/>
      <c r="FL158" s="209"/>
      <c r="FM158" s="209"/>
      <c r="FN158" s="209"/>
      <c r="FO158" s="209"/>
      <c r="FP158" s="209"/>
      <c r="FQ158" s="209"/>
      <c r="FR158" s="209"/>
      <c r="FS158" s="209"/>
      <c r="FT158" s="209"/>
      <c r="FU158" s="209"/>
      <c r="FV158" s="209"/>
      <c r="FW158" s="209"/>
      <c r="FX158" s="209"/>
      <c r="FY158" s="209"/>
      <c r="FZ158" s="209"/>
      <c r="GA158" s="209"/>
      <c r="GB158" s="209"/>
      <c r="GC158" s="209"/>
      <c r="GD158" s="209"/>
      <c r="GE158" s="209"/>
      <c r="GF158" s="209"/>
      <c r="GG158" s="209"/>
      <c r="GH158" s="209"/>
      <c r="GI158" s="209"/>
      <c r="GJ158" s="209"/>
      <c r="GK158" s="209"/>
      <c r="GL158" s="209"/>
      <c r="GM158" s="209"/>
      <c r="GN158" s="209"/>
      <c r="GO158" s="209"/>
      <c r="GP158" s="209"/>
      <c r="GQ158" s="209"/>
      <c r="GR158" s="209"/>
      <c r="GS158" s="209"/>
      <c r="GT158" s="209"/>
      <c r="GU158" s="209"/>
      <c r="GV158" s="209"/>
      <c r="GW158" s="209"/>
      <c r="GX158" s="209"/>
      <c r="GY158" s="209"/>
      <c r="GZ158" s="209"/>
      <c r="HA158" s="209"/>
      <c r="HB158" s="209"/>
      <c r="HC158" s="209"/>
      <c r="HD158" s="209"/>
      <c r="HE158" s="209"/>
      <c r="HF158" s="209"/>
      <c r="HG158" s="209"/>
      <c r="HH158" s="209"/>
      <c r="HI158" s="209"/>
      <c r="HJ158" s="209"/>
      <c r="HK158" s="209"/>
      <c r="HL158" s="209"/>
      <c r="HM158" s="209"/>
      <c r="HN158" s="209"/>
      <c r="HO158" s="209"/>
      <c r="HP158" s="209"/>
      <c r="HQ158" s="209"/>
      <c r="HR158" s="209"/>
      <c r="HS158" s="209"/>
      <c r="HT158" s="209"/>
      <c r="HU158" s="209"/>
      <c r="HV158" s="209"/>
      <c r="HW158" s="209"/>
      <c r="HX158" s="209"/>
      <c r="HY158" s="209"/>
      <c r="HZ158" s="209"/>
      <c r="IA158" s="209"/>
      <c r="IB158" s="209"/>
      <c r="IC158" s="209"/>
      <c r="ID158" s="209"/>
      <c r="IE158" s="209"/>
      <c r="IF158" s="209"/>
      <c r="IG158" s="209"/>
      <c r="IH158" s="209"/>
      <c r="II158" s="209"/>
      <c r="IJ158" s="209"/>
      <c r="IK158" s="209"/>
      <c r="IL158" s="209"/>
      <c r="IM158" s="209"/>
      <c r="IN158" s="209"/>
      <c r="IO158" s="209"/>
      <c r="IP158" s="209"/>
      <c r="IQ158" s="209"/>
      <c r="IR158" s="209"/>
      <c r="IS158" s="209"/>
      <c r="IT158" s="209"/>
      <c r="IU158" s="209"/>
      <c r="IV158" s="209"/>
      <c r="IW158" s="209"/>
      <c r="IX158" s="209"/>
      <c r="IY158" s="209"/>
      <c r="IZ158" s="209"/>
      <c r="JA158" s="209"/>
      <c r="JB158" s="209"/>
      <c r="JC158" s="209"/>
      <c r="JD158" s="209"/>
      <c r="JE158" s="209"/>
      <c r="JF158" s="209"/>
      <c r="JG158" s="209"/>
      <c r="JH158" s="209"/>
      <c r="JI158" s="209"/>
      <c r="JJ158" s="209"/>
      <c r="JK158" s="209"/>
      <c r="JL158" s="209"/>
      <c r="JM158" s="209"/>
      <c r="JN158" s="209"/>
      <c r="JO158" s="209"/>
      <c r="JP158" s="209"/>
      <c r="JQ158" s="209"/>
      <c r="JR158" s="209"/>
      <c r="JS158" s="209"/>
      <c r="JT158" s="209"/>
      <c r="JU158" s="209"/>
      <c r="JV158" s="209"/>
      <c r="JW158" s="209"/>
      <c r="JX158" s="209"/>
      <c r="JY158" s="209"/>
      <c r="JZ158" s="209"/>
      <c r="KA158" s="209"/>
      <c r="KB158" s="209"/>
    </row>
    <row r="159" spans="1:288" s="147" customFormat="1" hidden="1" x14ac:dyDescent="0.15">
      <c r="A159" s="902">
        <v>411</v>
      </c>
      <c r="B159" s="182" t="s">
        <v>448</v>
      </c>
      <c r="C159" s="168">
        <v>65.36</v>
      </c>
      <c r="D159" s="86"/>
      <c r="E159" s="169"/>
      <c r="F159" s="232" t="s">
        <v>412</v>
      </c>
      <c r="G159" s="189"/>
      <c r="H159" s="925"/>
      <c r="I159" s="669"/>
      <c r="J159" s="86"/>
      <c r="K159" s="219">
        <f t="shared" si="9"/>
        <v>0</v>
      </c>
      <c r="M159" s="209"/>
      <c r="N159" s="209"/>
      <c r="O159" s="209"/>
      <c r="P159" s="209"/>
      <c r="Q159" s="209"/>
      <c r="R159" s="209"/>
      <c r="S159" s="209"/>
      <c r="T159" s="209"/>
      <c r="U159" s="209"/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09"/>
      <c r="AK159" s="209"/>
      <c r="AL159" s="209"/>
      <c r="AM159" s="209"/>
      <c r="AN159" s="209"/>
      <c r="AO159" s="209"/>
      <c r="AP159" s="209"/>
      <c r="AQ159" s="209"/>
      <c r="AR159" s="209"/>
      <c r="AS159" s="209"/>
      <c r="AT159" s="209"/>
      <c r="AU159" s="209"/>
      <c r="AV159" s="209"/>
      <c r="AW159" s="209"/>
      <c r="AX159" s="209"/>
      <c r="AY159" s="209"/>
      <c r="AZ159" s="209"/>
      <c r="BA159" s="209"/>
      <c r="BB159" s="209"/>
      <c r="BC159" s="209"/>
      <c r="BD159" s="209"/>
      <c r="BE159" s="209"/>
      <c r="BF159" s="209"/>
      <c r="BG159" s="209"/>
      <c r="BH159" s="209"/>
      <c r="BI159" s="209"/>
      <c r="BJ159" s="209"/>
      <c r="BK159" s="209"/>
      <c r="BL159" s="209"/>
      <c r="BM159" s="209"/>
      <c r="BN159" s="209"/>
      <c r="BO159" s="209"/>
      <c r="BP159" s="209"/>
      <c r="BQ159" s="209"/>
      <c r="BR159" s="209"/>
      <c r="BS159" s="209"/>
      <c r="BT159" s="209"/>
      <c r="BU159" s="209"/>
      <c r="BV159" s="209"/>
      <c r="BW159" s="209"/>
      <c r="BX159" s="209"/>
      <c r="BY159" s="209"/>
      <c r="BZ159" s="209"/>
      <c r="CA159" s="209"/>
      <c r="CB159" s="209"/>
      <c r="CC159" s="209"/>
      <c r="CD159" s="209"/>
      <c r="CE159" s="209"/>
      <c r="CF159" s="209"/>
      <c r="CG159" s="209"/>
      <c r="CH159" s="209"/>
      <c r="CI159" s="209"/>
      <c r="CJ159" s="209"/>
      <c r="CK159" s="209"/>
      <c r="CL159" s="209"/>
      <c r="CM159" s="209"/>
      <c r="CN159" s="209"/>
      <c r="CO159" s="209"/>
      <c r="CP159" s="209"/>
      <c r="CQ159" s="209"/>
      <c r="CR159" s="209"/>
      <c r="CS159" s="209"/>
      <c r="CT159" s="209"/>
      <c r="CU159" s="209"/>
      <c r="CV159" s="209"/>
      <c r="CW159" s="209"/>
      <c r="CX159" s="209"/>
      <c r="CY159" s="209"/>
      <c r="CZ159" s="209"/>
      <c r="DA159" s="209"/>
      <c r="DB159" s="209"/>
      <c r="DC159" s="209"/>
      <c r="DD159" s="209"/>
      <c r="DE159" s="209"/>
      <c r="DF159" s="209"/>
      <c r="DG159" s="209"/>
      <c r="DH159" s="209"/>
      <c r="DI159" s="209"/>
      <c r="DJ159" s="209"/>
      <c r="DK159" s="209"/>
      <c r="DL159" s="209"/>
      <c r="DM159" s="209"/>
      <c r="DN159" s="209"/>
      <c r="DO159" s="209"/>
      <c r="DP159" s="209"/>
      <c r="DQ159" s="209"/>
      <c r="DR159" s="209"/>
      <c r="DS159" s="209"/>
      <c r="DT159" s="209"/>
      <c r="DU159" s="209"/>
      <c r="DV159" s="209"/>
      <c r="DW159" s="209"/>
      <c r="DX159" s="209"/>
      <c r="DY159" s="209"/>
      <c r="DZ159" s="209"/>
      <c r="EA159" s="209"/>
      <c r="EB159" s="209"/>
      <c r="EC159" s="209"/>
      <c r="ED159" s="209"/>
      <c r="EE159" s="209"/>
      <c r="EF159" s="209"/>
      <c r="EG159" s="209"/>
      <c r="EH159" s="209"/>
      <c r="EI159" s="209"/>
      <c r="EJ159" s="209"/>
      <c r="EK159" s="209"/>
      <c r="EL159" s="209"/>
      <c r="EM159" s="209"/>
      <c r="EN159" s="209"/>
      <c r="EO159" s="209"/>
      <c r="EP159" s="209"/>
      <c r="EQ159" s="209"/>
      <c r="ER159" s="209"/>
      <c r="ES159" s="209"/>
      <c r="ET159" s="209"/>
      <c r="EU159" s="209"/>
      <c r="EV159" s="209"/>
      <c r="EW159" s="209"/>
      <c r="EX159" s="209"/>
      <c r="EY159" s="209"/>
      <c r="EZ159" s="209"/>
      <c r="FA159" s="209"/>
      <c r="FB159" s="209"/>
      <c r="FC159" s="209"/>
      <c r="FD159" s="209"/>
      <c r="FE159" s="209"/>
      <c r="FF159" s="209"/>
      <c r="FG159" s="209"/>
      <c r="FH159" s="209"/>
      <c r="FI159" s="209"/>
      <c r="FJ159" s="209"/>
      <c r="FK159" s="209"/>
      <c r="FL159" s="209"/>
      <c r="FM159" s="209"/>
      <c r="FN159" s="209"/>
      <c r="FO159" s="209"/>
      <c r="FP159" s="209"/>
      <c r="FQ159" s="209"/>
      <c r="FR159" s="209"/>
      <c r="FS159" s="209"/>
      <c r="FT159" s="209"/>
      <c r="FU159" s="209"/>
      <c r="FV159" s="209"/>
      <c r="FW159" s="209"/>
      <c r="FX159" s="209"/>
      <c r="FY159" s="209"/>
      <c r="FZ159" s="209"/>
      <c r="GA159" s="209"/>
      <c r="GB159" s="209"/>
      <c r="GC159" s="209"/>
      <c r="GD159" s="209"/>
      <c r="GE159" s="209"/>
      <c r="GF159" s="209"/>
      <c r="GG159" s="209"/>
      <c r="GH159" s="209"/>
      <c r="GI159" s="209"/>
      <c r="GJ159" s="209"/>
      <c r="GK159" s="209"/>
      <c r="GL159" s="209"/>
      <c r="GM159" s="209"/>
      <c r="GN159" s="209"/>
      <c r="GO159" s="209"/>
      <c r="GP159" s="209"/>
      <c r="GQ159" s="209"/>
      <c r="GR159" s="209"/>
      <c r="GS159" s="209"/>
      <c r="GT159" s="209"/>
      <c r="GU159" s="209"/>
      <c r="GV159" s="209"/>
      <c r="GW159" s="209"/>
      <c r="GX159" s="209"/>
      <c r="GY159" s="209"/>
      <c r="GZ159" s="209"/>
      <c r="HA159" s="209"/>
      <c r="HB159" s="209"/>
      <c r="HC159" s="209"/>
      <c r="HD159" s="209"/>
      <c r="HE159" s="209"/>
      <c r="HF159" s="209"/>
      <c r="HG159" s="209"/>
      <c r="HH159" s="209"/>
      <c r="HI159" s="209"/>
      <c r="HJ159" s="209"/>
      <c r="HK159" s="209"/>
      <c r="HL159" s="209"/>
      <c r="HM159" s="209"/>
      <c r="HN159" s="209"/>
      <c r="HO159" s="209"/>
      <c r="HP159" s="209"/>
      <c r="HQ159" s="209"/>
      <c r="HR159" s="209"/>
      <c r="HS159" s="209"/>
      <c r="HT159" s="209"/>
      <c r="HU159" s="209"/>
      <c r="HV159" s="209"/>
      <c r="HW159" s="209"/>
      <c r="HX159" s="209"/>
      <c r="HY159" s="209"/>
      <c r="HZ159" s="209"/>
      <c r="IA159" s="209"/>
      <c r="IB159" s="209"/>
      <c r="IC159" s="209"/>
      <c r="ID159" s="209"/>
      <c r="IE159" s="209"/>
      <c r="IF159" s="209"/>
      <c r="IG159" s="209"/>
      <c r="IH159" s="209"/>
      <c r="II159" s="209"/>
      <c r="IJ159" s="209"/>
      <c r="IK159" s="209"/>
      <c r="IL159" s="209"/>
      <c r="IM159" s="209"/>
      <c r="IN159" s="209"/>
      <c r="IO159" s="209"/>
      <c r="IP159" s="209"/>
      <c r="IQ159" s="209"/>
      <c r="IR159" s="209"/>
      <c r="IS159" s="209"/>
      <c r="IT159" s="209"/>
      <c r="IU159" s="209"/>
      <c r="IV159" s="209"/>
      <c r="IW159" s="209"/>
      <c r="IX159" s="209"/>
      <c r="IY159" s="209"/>
      <c r="IZ159" s="209"/>
      <c r="JA159" s="209"/>
      <c r="JB159" s="209"/>
      <c r="JC159" s="209"/>
      <c r="JD159" s="209"/>
      <c r="JE159" s="209"/>
      <c r="JF159" s="209"/>
      <c r="JG159" s="209"/>
      <c r="JH159" s="209"/>
      <c r="JI159" s="209"/>
      <c r="JJ159" s="209"/>
      <c r="JK159" s="209"/>
      <c r="JL159" s="209"/>
      <c r="JM159" s="209"/>
      <c r="JN159" s="209"/>
      <c r="JO159" s="209"/>
      <c r="JP159" s="209"/>
      <c r="JQ159" s="209"/>
      <c r="JR159" s="209"/>
      <c r="JS159" s="209"/>
      <c r="JT159" s="209"/>
      <c r="JU159" s="209"/>
      <c r="JV159" s="209"/>
      <c r="JW159" s="209"/>
      <c r="JX159" s="209"/>
      <c r="JY159" s="209"/>
      <c r="JZ159" s="209"/>
      <c r="KA159" s="209"/>
      <c r="KB159" s="209"/>
    </row>
    <row r="160" spans="1:288" s="147" customFormat="1" x14ac:dyDescent="0.15">
      <c r="A160" s="902">
        <v>412</v>
      </c>
      <c r="B160" s="182" t="s">
        <v>449</v>
      </c>
      <c r="C160" s="168">
        <v>9.0399999999999991</v>
      </c>
      <c r="D160" s="86">
        <v>1</v>
      </c>
      <c r="E160" s="169">
        <f t="shared" si="10"/>
        <v>9.0399999999999991</v>
      </c>
      <c r="F160" s="232" t="s">
        <v>412</v>
      </c>
      <c r="G160" s="189"/>
      <c r="H160" s="925" t="s">
        <v>3</v>
      </c>
      <c r="I160" s="669" t="s">
        <v>11</v>
      </c>
      <c r="J160" s="86">
        <v>314</v>
      </c>
      <c r="K160" s="219">
        <f t="shared" si="9"/>
        <v>2838.56</v>
      </c>
      <c r="M160" s="209"/>
      <c r="N160" s="209"/>
      <c r="O160" s="209"/>
      <c r="P160" s="209"/>
      <c r="Q160" s="209"/>
      <c r="R160" s="209"/>
      <c r="S160" s="209"/>
      <c r="T160" s="209"/>
      <c r="U160" s="209"/>
      <c r="V160" s="209"/>
      <c r="W160" s="209"/>
      <c r="X160" s="209"/>
      <c r="Y160" s="209"/>
      <c r="Z160" s="209"/>
      <c r="AA160" s="209"/>
      <c r="AB160" s="209"/>
      <c r="AC160" s="209"/>
      <c r="AD160" s="209"/>
      <c r="AE160" s="209"/>
      <c r="AF160" s="209"/>
      <c r="AG160" s="209"/>
      <c r="AH160" s="209"/>
      <c r="AI160" s="209"/>
      <c r="AJ160" s="209"/>
      <c r="AK160" s="209"/>
      <c r="AL160" s="209"/>
      <c r="AM160" s="209"/>
      <c r="AN160" s="209"/>
      <c r="AO160" s="209"/>
      <c r="AP160" s="209"/>
      <c r="AQ160" s="209"/>
      <c r="AR160" s="209"/>
      <c r="AS160" s="209"/>
      <c r="AT160" s="209"/>
      <c r="AU160" s="209"/>
      <c r="AV160" s="209"/>
      <c r="AW160" s="209"/>
      <c r="AX160" s="209"/>
      <c r="AY160" s="209"/>
      <c r="AZ160" s="209"/>
      <c r="BA160" s="209"/>
      <c r="BB160" s="209"/>
      <c r="BC160" s="209"/>
      <c r="BD160" s="209"/>
      <c r="BE160" s="209"/>
      <c r="BF160" s="209"/>
      <c r="BG160" s="209"/>
      <c r="BH160" s="209"/>
      <c r="BI160" s="209"/>
      <c r="BJ160" s="209"/>
      <c r="BK160" s="209"/>
      <c r="BL160" s="209"/>
      <c r="BM160" s="209"/>
      <c r="BN160" s="209"/>
      <c r="BO160" s="209"/>
      <c r="BP160" s="209"/>
      <c r="BQ160" s="209"/>
      <c r="BR160" s="209"/>
      <c r="BS160" s="209"/>
      <c r="BT160" s="209"/>
      <c r="BU160" s="209"/>
      <c r="BV160" s="209"/>
      <c r="BW160" s="209"/>
      <c r="BX160" s="209"/>
      <c r="BY160" s="209"/>
      <c r="BZ160" s="209"/>
      <c r="CA160" s="209"/>
      <c r="CB160" s="209"/>
      <c r="CC160" s="209"/>
      <c r="CD160" s="209"/>
      <c r="CE160" s="209"/>
      <c r="CF160" s="209"/>
      <c r="CG160" s="209"/>
      <c r="CH160" s="209"/>
      <c r="CI160" s="209"/>
      <c r="CJ160" s="209"/>
      <c r="CK160" s="209"/>
      <c r="CL160" s="209"/>
      <c r="CM160" s="209"/>
      <c r="CN160" s="209"/>
      <c r="CO160" s="209"/>
      <c r="CP160" s="209"/>
      <c r="CQ160" s="209"/>
      <c r="CR160" s="209"/>
      <c r="CS160" s="209"/>
      <c r="CT160" s="209"/>
      <c r="CU160" s="209"/>
      <c r="CV160" s="209"/>
      <c r="CW160" s="209"/>
      <c r="CX160" s="209"/>
      <c r="CY160" s="209"/>
      <c r="CZ160" s="209"/>
      <c r="DA160" s="209"/>
      <c r="DB160" s="209"/>
      <c r="DC160" s="209"/>
      <c r="DD160" s="209"/>
      <c r="DE160" s="209"/>
      <c r="DF160" s="209"/>
      <c r="DG160" s="209"/>
      <c r="DH160" s="209"/>
      <c r="DI160" s="209"/>
      <c r="DJ160" s="209"/>
      <c r="DK160" s="209"/>
      <c r="DL160" s="209"/>
      <c r="DM160" s="209"/>
      <c r="DN160" s="209"/>
      <c r="DO160" s="209"/>
      <c r="DP160" s="209"/>
      <c r="DQ160" s="209"/>
      <c r="DR160" s="209"/>
      <c r="DS160" s="209"/>
      <c r="DT160" s="209"/>
      <c r="DU160" s="209"/>
      <c r="DV160" s="209"/>
      <c r="DW160" s="209"/>
      <c r="DX160" s="209"/>
      <c r="DY160" s="209"/>
      <c r="DZ160" s="209"/>
      <c r="EA160" s="209"/>
      <c r="EB160" s="209"/>
      <c r="EC160" s="209"/>
      <c r="ED160" s="209"/>
      <c r="EE160" s="209"/>
      <c r="EF160" s="209"/>
      <c r="EG160" s="209"/>
      <c r="EH160" s="209"/>
      <c r="EI160" s="209"/>
      <c r="EJ160" s="209"/>
      <c r="EK160" s="209"/>
      <c r="EL160" s="209"/>
      <c r="EM160" s="209"/>
      <c r="EN160" s="209"/>
      <c r="EO160" s="209"/>
      <c r="EP160" s="209"/>
      <c r="EQ160" s="209"/>
      <c r="ER160" s="209"/>
      <c r="ES160" s="209"/>
      <c r="ET160" s="209"/>
      <c r="EU160" s="209"/>
      <c r="EV160" s="209"/>
      <c r="EW160" s="209"/>
      <c r="EX160" s="209"/>
      <c r="EY160" s="209"/>
      <c r="EZ160" s="209"/>
      <c r="FA160" s="209"/>
      <c r="FB160" s="209"/>
      <c r="FC160" s="209"/>
      <c r="FD160" s="209"/>
      <c r="FE160" s="209"/>
      <c r="FF160" s="209"/>
      <c r="FG160" s="209"/>
      <c r="FH160" s="209"/>
      <c r="FI160" s="209"/>
      <c r="FJ160" s="209"/>
      <c r="FK160" s="209"/>
      <c r="FL160" s="209"/>
      <c r="FM160" s="209"/>
      <c r="FN160" s="209"/>
      <c r="FO160" s="209"/>
      <c r="FP160" s="209"/>
      <c r="FQ160" s="209"/>
      <c r="FR160" s="209"/>
      <c r="FS160" s="209"/>
      <c r="FT160" s="209"/>
      <c r="FU160" s="209"/>
      <c r="FV160" s="209"/>
      <c r="FW160" s="209"/>
      <c r="FX160" s="209"/>
      <c r="FY160" s="209"/>
      <c r="FZ160" s="209"/>
      <c r="GA160" s="209"/>
      <c r="GB160" s="209"/>
      <c r="GC160" s="209"/>
      <c r="GD160" s="209"/>
      <c r="GE160" s="209"/>
      <c r="GF160" s="209"/>
      <c r="GG160" s="209"/>
      <c r="GH160" s="209"/>
      <c r="GI160" s="209"/>
      <c r="GJ160" s="209"/>
      <c r="GK160" s="209"/>
      <c r="GL160" s="209"/>
      <c r="GM160" s="209"/>
      <c r="GN160" s="209"/>
      <c r="GO160" s="209"/>
      <c r="GP160" s="209"/>
      <c r="GQ160" s="209"/>
      <c r="GR160" s="209"/>
      <c r="GS160" s="209"/>
      <c r="GT160" s="209"/>
      <c r="GU160" s="209"/>
      <c r="GV160" s="209"/>
      <c r="GW160" s="209"/>
      <c r="GX160" s="209"/>
      <c r="GY160" s="209"/>
      <c r="GZ160" s="209"/>
      <c r="HA160" s="209"/>
      <c r="HB160" s="209"/>
      <c r="HC160" s="209"/>
      <c r="HD160" s="209"/>
      <c r="HE160" s="209"/>
      <c r="HF160" s="209"/>
      <c r="HG160" s="209"/>
      <c r="HH160" s="209"/>
      <c r="HI160" s="209"/>
      <c r="HJ160" s="209"/>
      <c r="HK160" s="209"/>
      <c r="HL160" s="209"/>
      <c r="HM160" s="209"/>
      <c r="HN160" s="209"/>
      <c r="HO160" s="209"/>
      <c r="HP160" s="209"/>
      <c r="HQ160" s="209"/>
      <c r="HR160" s="209"/>
      <c r="HS160" s="209"/>
      <c r="HT160" s="209"/>
      <c r="HU160" s="209"/>
      <c r="HV160" s="209"/>
      <c r="HW160" s="209"/>
      <c r="HX160" s="209"/>
      <c r="HY160" s="209"/>
      <c r="HZ160" s="209"/>
      <c r="IA160" s="209"/>
      <c r="IB160" s="209"/>
      <c r="IC160" s="209"/>
      <c r="ID160" s="209"/>
      <c r="IE160" s="209"/>
      <c r="IF160" s="209"/>
      <c r="IG160" s="209"/>
      <c r="IH160" s="209"/>
      <c r="II160" s="209"/>
      <c r="IJ160" s="209"/>
      <c r="IK160" s="209"/>
      <c r="IL160" s="209"/>
      <c r="IM160" s="209"/>
      <c r="IN160" s="209"/>
      <c r="IO160" s="209"/>
      <c r="IP160" s="209"/>
      <c r="IQ160" s="209"/>
      <c r="IR160" s="209"/>
      <c r="IS160" s="209"/>
      <c r="IT160" s="209"/>
      <c r="IU160" s="209"/>
      <c r="IV160" s="209"/>
      <c r="IW160" s="209"/>
      <c r="IX160" s="209"/>
      <c r="IY160" s="209"/>
      <c r="IZ160" s="209"/>
      <c r="JA160" s="209"/>
      <c r="JB160" s="209"/>
      <c r="JC160" s="209"/>
      <c r="JD160" s="209"/>
      <c r="JE160" s="209"/>
      <c r="JF160" s="209"/>
      <c r="JG160" s="209"/>
      <c r="JH160" s="209"/>
      <c r="JI160" s="209"/>
      <c r="JJ160" s="209"/>
      <c r="JK160" s="209"/>
      <c r="JL160" s="209"/>
      <c r="JM160" s="209"/>
      <c r="JN160" s="209"/>
      <c r="JO160" s="209"/>
      <c r="JP160" s="209"/>
      <c r="JQ160" s="209"/>
      <c r="JR160" s="209"/>
      <c r="JS160" s="209"/>
      <c r="JT160" s="209"/>
      <c r="JU160" s="209"/>
      <c r="JV160" s="209"/>
      <c r="JW160" s="209"/>
      <c r="JX160" s="209"/>
      <c r="JY160" s="209"/>
      <c r="JZ160" s="209"/>
      <c r="KA160" s="209"/>
      <c r="KB160" s="209"/>
    </row>
    <row r="161" spans="1:288" s="147" customFormat="1" x14ac:dyDescent="0.15">
      <c r="A161" s="902">
        <v>413</v>
      </c>
      <c r="B161" s="182" t="s">
        <v>450</v>
      </c>
      <c r="C161" s="168">
        <v>16.77</v>
      </c>
      <c r="D161" s="86">
        <v>1</v>
      </c>
      <c r="E161" s="169">
        <f t="shared" si="10"/>
        <v>16.77</v>
      </c>
      <c r="F161" s="232" t="s">
        <v>412</v>
      </c>
      <c r="G161" s="189"/>
      <c r="H161" s="925" t="s">
        <v>3</v>
      </c>
      <c r="I161" s="669" t="s">
        <v>11</v>
      </c>
      <c r="J161" s="86">
        <v>314</v>
      </c>
      <c r="K161" s="219">
        <f t="shared" si="9"/>
        <v>5265.78</v>
      </c>
      <c r="M161" s="209"/>
      <c r="N161" s="209"/>
      <c r="O161" s="209"/>
      <c r="P161" s="209"/>
      <c r="Q161" s="209"/>
      <c r="R161" s="209"/>
      <c r="S161" s="209"/>
      <c r="T161" s="209"/>
      <c r="U161" s="209"/>
      <c r="V161" s="209"/>
      <c r="W161" s="209"/>
      <c r="X161" s="209"/>
      <c r="Y161" s="209"/>
      <c r="Z161" s="209"/>
      <c r="AA161" s="209"/>
      <c r="AB161" s="209"/>
      <c r="AC161" s="209"/>
      <c r="AD161" s="209"/>
      <c r="AE161" s="209"/>
      <c r="AF161" s="209"/>
      <c r="AG161" s="209"/>
      <c r="AH161" s="209"/>
      <c r="AI161" s="209"/>
      <c r="AJ161" s="209"/>
      <c r="AK161" s="209"/>
      <c r="AL161" s="209"/>
      <c r="AM161" s="209"/>
      <c r="AN161" s="209"/>
      <c r="AO161" s="209"/>
      <c r="AP161" s="209"/>
      <c r="AQ161" s="209"/>
      <c r="AR161" s="209"/>
      <c r="AS161" s="209"/>
      <c r="AT161" s="209"/>
      <c r="AU161" s="209"/>
      <c r="AV161" s="209"/>
      <c r="AW161" s="209"/>
      <c r="AX161" s="209"/>
      <c r="AY161" s="209"/>
      <c r="AZ161" s="209"/>
      <c r="BA161" s="209"/>
      <c r="BB161" s="209"/>
      <c r="BC161" s="209"/>
      <c r="BD161" s="209"/>
      <c r="BE161" s="209"/>
      <c r="BF161" s="209"/>
      <c r="BG161" s="209"/>
      <c r="BH161" s="209"/>
      <c r="BI161" s="209"/>
      <c r="BJ161" s="209"/>
      <c r="BK161" s="209"/>
      <c r="BL161" s="209"/>
      <c r="BM161" s="209"/>
      <c r="BN161" s="209"/>
      <c r="BO161" s="209"/>
      <c r="BP161" s="209"/>
      <c r="BQ161" s="209"/>
      <c r="BR161" s="209"/>
      <c r="BS161" s="209"/>
      <c r="BT161" s="209"/>
      <c r="BU161" s="209"/>
      <c r="BV161" s="209"/>
      <c r="BW161" s="209"/>
      <c r="BX161" s="209"/>
      <c r="BY161" s="209"/>
      <c r="BZ161" s="209"/>
      <c r="CA161" s="209"/>
      <c r="CB161" s="209"/>
      <c r="CC161" s="209"/>
      <c r="CD161" s="209"/>
      <c r="CE161" s="209"/>
      <c r="CF161" s="209"/>
      <c r="CG161" s="209"/>
      <c r="CH161" s="209"/>
      <c r="CI161" s="209"/>
      <c r="CJ161" s="209"/>
      <c r="CK161" s="209"/>
      <c r="CL161" s="209"/>
      <c r="CM161" s="209"/>
      <c r="CN161" s="209"/>
      <c r="CO161" s="209"/>
      <c r="CP161" s="209"/>
      <c r="CQ161" s="209"/>
      <c r="CR161" s="209"/>
      <c r="CS161" s="209"/>
      <c r="CT161" s="209"/>
      <c r="CU161" s="209"/>
      <c r="CV161" s="209"/>
      <c r="CW161" s="209"/>
      <c r="CX161" s="209"/>
      <c r="CY161" s="209"/>
      <c r="CZ161" s="209"/>
      <c r="DA161" s="209"/>
      <c r="DB161" s="209"/>
      <c r="DC161" s="209"/>
      <c r="DD161" s="209"/>
      <c r="DE161" s="209"/>
      <c r="DF161" s="209"/>
      <c r="DG161" s="209"/>
      <c r="DH161" s="209"/>
      <c r="DI161" s="209"/>
      <c r="DJ161" s="209"/>
      <c r="DK161" s="209"/>
      <c r="DL161" s="209"/>
      <c r="DM161" s="209"/>
      <c r="DN161" s="209"/>
      <c r="DO161" s="209"/>
      <c r="DP161" s="209"/>
      <c r="DQ161" s="209"/>
      <c r="DR161" s="209"/>
      <c r="DS161" s="209"/>
      <c r="DT161" s="209"/>
      <c r="DU161" s="209"/>
      <c r="DV161" s="209"/>
      <c r="DW161" s="209"/>
      <c r="DX161" s="209"/>
      <c r="DY161" s="209"/>
      <c r="DZ161" s="209"/>
      <c r="EA161" s="209"/>
      <c r="EB161" s="209"/>
      <c r="EC161" s="209"/>
      <c r="ED161" s="209"/>
      <c r="EE161" s="209"/>
      <c r="EF161" s="209"/>
      <c r="EG161" s="209"/>
      <c r="EH161" s="209"/>
      <c r="EI161" s="209"/>
      <c r="EJ161" s="209"/>
      <c r="EK161" s="209"/>
      <c r="EL161" s="209"/>
      <c r="EM161" s="209"/>
      <c r="EN161" s="209"/>
      <c r="EO161" s="209"/>
      <c r="EP161" s="209"/>
      <c r="EQ161" s="209"/>
      <c r="ER161" s="209"/>
      <c r="ES161" s="209"/>
      <c r="ET161" s="209"/>
      <c r="EU161" s="209"/>
      <c r="EV161" s="209"/>
      <c r="EW161" s="209"/>
      <c r="EX161" s="209"/>
      <c r="EY161" s="209"/>
      <c r="EZ161" s="209"/>
      <c r="FA161" s="209"/>
      <c r="FB161" s="209"/>
      <c r="FC161" s="209"/>
      <c r="FD161" s="209"/>
      <c r="FE161" s="209"/>
      <c r="FF161" s="209"/>
      <c r="FG161" s="209"/>
      <c r="FH161" s="209"/>
      <c r="FI161" s="209"/>
      <c r="FJ161" s="209"/>
      <c r="FK161" s="209"/>
      <c r="FL161" s="209"/>
      <c r="FM161" s="209"/>
      <c r="FN161" s="209"/>
      <c r="FO161" s="209"/>
      <c r="FP161" s="209"/>
      <c r="FQ161" s="209"/>
      <c r="FR161" s="209"/>
      <c r="FS161" s="209"/>
      <c r="FT161" s="209"/>
      <c r="FU161" s="209"/>
      <c r="FV161" s="209"/>
      <c r="FW161" s="209"/>
      <c r="FX161" s="209"/>
      <c r="FY161" s="209"/>
      <c r="FZ161" s="209"/>
      <c r="GA161" s="209"/>
      <c r="GB161" s="209"/>
      <c r="GC161" s="209"/>
      <c r="GD161" s="209"/>
      <c r="GE161" s="209"/>
      <c r="GF161" s="209"/>
      <c r="GG161" s="209"/>
      <c r="GH161" s="209"/>
      <c r="GI161" s="209"/>
      <c r="GJ161" s="209"/>
      <c r="GK161" s="209"/>
      <c r="GL161" s="209"/>
      <c r="GM161" s="209"/>
      <c r="GN161" s="209"/>
      <c r="GO161" s="209"/>
      <c r="GP161" s="209"/>
      <c r="GQ161" s="209"/>
      <c r="GR161" s="209"/>
      <c r="GS161" s="209"/>
      <c r="GT161" s="209"/>
      <c r="GU161" s="209"/>
      <c r="GV161" s="209"/>
      <c r="GW161" s="209"/>
      <c r="GX161" s="209"/>
      <c r="GY161" s="209"/>
      <c r="GZ161" s="209"/>
      <c r="HA161" s="209"/>
      <c r="HB161" s="209"/>
      <c r="HC161" s="209"/>
      <c r="HD161" s="209"/>
      <c r="HE161" s="209"/>
      <c r="HF161" s="209"/>
      <c r="HG161" s="209"/>
      <c r="HH161" s="209"/>
      <c r="HI161" s="209"/>
      <c r="HJ161" s="209"/>
      <c r="HK161" s="209"/>
      <c r="HL161" s="209"/>
      <c r="HM161" s="209"/>
      <c r="HN161" s="209"/>
      <c r="HO161" s="209"/>
      <c r="HP161" s="209"/>
      <c r="HQ161" s="209"/>
      <c r="HR161" s="209"/>
      <c r="HS161" s="209"/>
      <c r="HT161" s="209"/>
      <c r="HU161" s="209"/>
      <c r="HV161" s="209"/>
      <c r="HW161" s="209"/>
      <c r="HX161" s="209"/>
      <c r="HY161" s="209"/>
      <c r="HZ161" s="209"/>
      <c r="IA161" s="209"/>
      <c r="IB161" s="209"/>
      <c r="IC161" s="209"/>
      <c r="ID161" s="209"/>
      <c r="IE161" s="209"/>
      <c r="IF161" s="209"/>
      <c r="IG161" s="209"/>
      <c r="IH161" s="209"/>
      <c r="II161" s="209"/>
      <c r="IJ161" s="209"/>
      <c r="IK161" s="209"/>
      <c r="IL161" s="209"/>
      <c r="IM161" s="209"/>
      <c r="IN161" s="209"/>
      <c r="IO161" s="209"/>
      <c r="IP161" s="209"/>
      <c r="IQ161" s="209"/>
      <c r="IR161" s="209"/>
      <c r="IS161" s="209"/>
      <c r="IT161" s="209"/>
      <c r="IU161" s="209"/>
      <c r="IV161" s="209"/>
      <c r="IW161" s="209"/>
      <c r="IX161" s="209"/>
      <c r="IY161" s="209"/>
      <c r="IZ161" s="209"/>
      <c r="JA161" s="209"/>
      <c r="JB161" s="209"/>
      <c r="JC161" s="209"/>
      <c r="JD161" s="209"/>
      <c r="JE161" s="209"/>
      <c r="JF161" s="209"/>
      <c r="JG161" s="209"/>
      <c r="JH161" s="209"/>
      <c r="JI161" s="209"/>
      <c r="JJ161" s="209"/>
      <c r="JK161" s="209"/>
      <c r="JL161" s="209"/>
      <c r="JM161" s="209"/>
      <c r="JN161" s="209"/>
      <c r="JO161" s="209"/>
      <c r="JP161" s="209"/>
      <c r="JQ161" s="209"/>
      <c r="JR161" s="209"/>
      <c r="JS161" s="209"/>
      <c r="JT161" s="209"/>
      <c r="JU161" s="209"/>
      <c r="JV161" s="209"/>
      <c r="JW161" s="209"/>
      <c r="JX161" s="209"/>
      <c r="JY161" s="209"/>
      <c r="JZ161" s="209"/>
      <c r="KA161" s="209"/>
      <c r="KB161" s="209"/>
    </row>
    <row r="162" spans="1:288" s="147" customFormat="1" x14ac:dyDescent="0.15">
      <c r="A162" s="902">
        <v>414</v>
      </c>
      <c r="B162" s="182" t="s">
        <v>451</v>
      </c>
      <c r="C162" s="168">
        <v>28.39</v>
      </c>
      <c r="D162" s="86">
        <v>1</v>
      </c>
      <c r="E162" s="169">
        <f t="shared" si="10"/>
        <v>28.39</v>
      </c>
      <c r="F162" s="232" t="s">
        <v>412</v>
      </c>
      <c r="G162" s="189"/>
      <c r="H162" s="925" t="s">
        <v>3</v>
      </c>
      <c r="I162" s="669" t="s">
        <v>11</v>
      </c>
      <c r="J162" s="86">
        <v>314</v>
      </c>
      <c r="K162" s="219">
        <f t="shared" si="9"/>
        <v>8914.4600000000009</v>
      </c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  <c r="W162" s="209"/>
      <c r="X162" s="209"/>
      <c r="Y162" s="209"/>
      <c r="Z162" s="209"/>
      <c r="AA162" s="209"/>
      <c r="AB162" s="209"/>
      <c r="AC162" s="209"/>
      <c r="AD162" s="209"/>
      <c r="AE162" s="209"/>
      <c r="AF162" s="209"/>
      <c r="AG162" s="209"/>
      <c r="AH162" s="209"/>
      <c r="AI162" s="209"/>
      <c r="AJ162" s="209"/>
      <c r="AK162" s="209"/>
      <c r="AL162" s="209"/>
      <c r="AM162" s="209"/>
      <c r="AN162" s="209"/>
      <c r="AO162" s="209"/>
      <c r="AP162" s="209"/>
      <c r="AQ162" s="209"/>
      <c r="AR162" s="209"/>
      <c r="AS162" s="209"/>
      <c r="AT162" s="209"/>
      <c r="AU162" s="209"/>
      <c r="AV162" s="209"/>
      <c r="AW162" s="209"/>
      <c r="AX162" s="209"/>
      <c r="AY162" s="209"/>
      <c r="AZ162" s="209"/>
      <c r="BA162" s="209"/>
      <c r="BB162" s="209"/>
      <c r="BC162" s="209"/>
      <c r="BD162" s="209"/>
      <c r="BE162" s="209"/>
      <c r="BF162" s="209"/>
      <c r="BG162" s="209"/>
      <c r="BH162" s="209"/>
      <c r="BI162" s="209"/>
      <c r="BJ162" s="209"/>
      <c r="BK162" s="209"/>
      <c r="BL162" s="209"/>
      <c r="BM162" s="209"/>
      <c r="BN162" s="209"/>
      <c r="BO162" s="209"/>
      <c r="BP162" s="209"/>
      <c r="BQ162" s="209"/>
      <c r="BR162" s="209"/>
      <c r="BS162" s="209"/>
      <c r="BT162" s="209"/>
      <c r="BU162" s="209"/>
      <c r="BV162" s="209"/>
      <c r="BW162" s="209"/>
      <c r="BX162" s="209"/>
      <c r="BY162" s="209"/>
      <c r="BZ162" s="209"/>
      <c r="CA162" s="209"/>
      <c r="CB162" s="209"/>
      <c r="CC162" s="209"/>
      <c r="CD162" s="209"/>
      <c r="CE162" s="209"/>
      <c r="CF162" s="209"/>
      <c r="CG162" s="209"/>
      <c r="CH162" s="209"/>
      <c r="CI162" s="209"/>
      <c r="CJ162" s="209"/>
      <c r="CK162" s="209"/>
      <c r="CL162" s="209"/>
      <c r="CM162" s="209"/>
      <c r="CN162" s="209"/>
      <c r="CO162" s="209"/>
      <c r="CP162" s="209"/>
      <c r="CQ162" s="209"/>
      <c r="CR162" s="209"/>
      <c r="CS162" s="209"/>
      <c r="CT162" s="209"/>
      <c r="CU162" s="209"/>
      <c r="CV162" s="209"/>
      <c r="CW162" s="209"/>
      <c r="CX162" s="209"/>
      <c r="CY162" s="209"/>
      <c r="CZ162" s="209"/>
      <c r="DA162" s="209"/>
      <c r="DB162" s="209"/>
      <c r="DC162" s="209"/>
      <c r="DD162" s="209"/>
      <c r="DE162" s="209"/>
      <c r="DF162" s="209"/>
      <c r="DG162" s="209"/>
      <c r="DH162" s="209"/>
      <c r="DI162" s="209"/>
      <c r="DJ162" s="209"/>
      <c r="DK162" s="209"/>
      <c r="DL162" s="209"/>
      <c r="DM162" s="209"/>
      <c r="DN162" s="209"/>
      <c r="DO162" s="209"/>
      <c r="DP162" s="209"/>
      <c r="DQ162" s="209"/>
      <c r="DR162" s="209"/>
      <c r="DS162" s="209"/>
      <c r="DT162" s="209"/>
      <c r="DU162" s="209"/>
      <c r="DV162" s="209"/>
      <c r="DW162" s="209"/>
      <c r="DX162" s="209"/>
      <c r="DY162" s="209"/>
      <c r="DZ162" s="209"/>
      <c r="EA162" s="209"/>
      <c r="EB162" s="209"/>
      <c r="EC162" s="209"/>
      <c r="ED162" s="209"/>
      <c r="EE162" s="209"/>
      <c r="EF162" s="209"/>
      <c r="EG162" s="209"/>
      <c r="EH162" s="209"/>
      <c r="EI162" s="209"/>
      <c r="EJ162" s="209"/>
      <c r="EK162" s="209"/>
      <c r="EL162" s="209"/>
      <c r="EM162" s="209"/>
      <c r="EN162" s="209"/>
      <c r="EO162" s="209"/>
      <c r="EP162" s="209"/>
      <c r="EQ162" s="209"/>
      <c r="ER162" s="209"/>
      <c r="ES162" s="209"/>
      <c r="ET162" s="209"/>
      <c r="EU162" s="209"/>
      <c r="EV162" s="209"/>
      <c r="EW162" s="209"/>
      <c r="EX162" s="209"/>
      <c r="EY162" s="209"/>
      <c r="EZ162" s="209"/>
      <c r="FA162" s="209"/>
      <c r="FB162" s="209"/>
      <c r="FC162" s="209"/>
      <c r="FD162" s="209"/>
      <c r="FE162" s="209"/>
      <c r="FF162" s="209"/>
      <c r="FG162" s="209"/>
      <c r="FH162" s="209"/>
      <c r="FI162" s="209"/>
      <c r="FJ162" s="209"/>
      <c r="FK162" s="209"/>
      <c r="FL162" s="209"/>
      <c r="FM162" s="209"/>
      <c r="FN162" s="209"/>
      <c r="FO162" s="209"/>
      <c r="FP162" s="209"/>
      <c r="FQ162" s="209"/>
      <c r="FR162" s="209"/>
      <c r="FS162" s="209"/>
      <c r="FT162" s="209"/>
      <c r="FU162" s="209"/>
      <c r="FV162" s="209"/>
      <c r="FW162" s="209"/>
      <c r="FX162" s="209"/>
      <c r="FY162" s="209"/>
      <c r="FZ162" s="209"/>
      <c r="GA162" s="209"/>
      <c r="GB162" s="209"/>
      <c r="GC162" s="209"/>
      <c r="GD162" s="209"/>
      <c r="GE162" s="209"/>
      <c r="GF162" s="209"/>
      <c r="GG162" s="209"/>
      <c r="GH162" s="209"/>
      <c r="GI162" s="209"/>
      <c r="GJ162" s="209"/>
      <c r="GK162" s="209"/>
      <c r="GL162" s="209"/>
      <c r="GM162" s="209"/>
      <c r="GN162" s="209"/>
      <c r="GO162" s="209"/>
      <c r="GP162" s="209"/>
      <c r="GQ162" s="209"/>
      <c r="GR162" s="209"/>
      <c r="GS162" s="209"/>
      <c r="GT162" s="209"/>
      <c r="GU162" s="209"/>
      <c r="GV162" s="209"/>
      <c r="GW162" s="209"/>
      <c r="GX162" s="209"/>
      <c r="GY162" s="209"/>
      <c r="GZ162" s="209"/>
      <c r="HA162" s="209"/>
      <c r="HB162" s="209"/>
      <c r="HC162" s="209"/>
      <c r="HD162" s="209"/>
      <c r="HE162" s="209"/>
      <c r="HF162" s="209"/>
      <c r="HG162" s="209"/>
      <c r="HH162" s="209"/>
      <c r="HI162" s="209"/>
      <c r="HJ162" s="209"/>
      <c r="HK162" s="209"/>
      <c r="HL162" s="209"/>
      <c r="HM162" s="209"/>
      <c r="HN162" s="209"/>
      <c r="HO162" s="209"/>
      <c r="HP162" s="209"/>
      <c r="HQ162" s="209"/>
      <c r="HR162" s="209"/>
      <c r="HS162" s="209"/>
      <c r="HT162" s="209"/>
      <c r="HU162" s="209"/>
      <c r="HV162" s="209"/>
      <c r="HW162" s="209"/>
      <c r="HX162" s="209"/>
      <c r="HY162" s="209"/>
      <c r="HZ162" s="209"/>
      <c r="IA162" s="209"/>
      <c r="IB162" s="209"/>
      <c r="IC162" s="209"/>
      <c r="ID162" s="209"/>
      <c r="IE162" s="209"/>
      <c r="IF162" s="209"/>
      <c r="IG162" s="209"/>
      <c r="IH162" s="209"/>
      <c r="II162" s="209"/>
      <c r="IJ162" s="209"/>
      <c r="IK162" s="209"/>
      <c r="IL162" s="209"/>
      <c r="IM162" s="209"/>
      <c r="IN162" s="209"/>
      <c r="IO162" s="209"/>
      <c r="IP162" s="209"/>
      <c r="IQ162" s="209"/>
      <c r="IR162" s="209"/>
      <c r="IS162" s="209"/>
      <c r="IT162" s="209"/>
      <c r="IU162" s="209"/>
      <c r="IV162" s="209"/>
      <c r="IW162" s="209"/>
      <c r="IX162" s="209"/>
      <c r="IY162" s="209"/>
      <c r="IZ162" s="209"/>
      <c r="JA162" s="209"/>
      <c r="JB162" s="209"/>
      <c r="JC162" s="209"/>
      <c r="JD162" s="209"/>
      <c r="JE162" s="209"/>
      <c r="JF162" s="209"/>
      <c r="JG162" s="209"/>
      <c r="JH162" s="209"/>
      <c r="JI162" s="209"/>
      <c r="JJ162" s="209"/>
      <c r="JK162" s="209"/>
      <c r="JL162" s="209"/>
      <c r="JM162" s="209"/>
      <c r="JN162" s="209"/>
      <c r="JO162" s="209"/>
      <c r="JP162" s="209"/>
      <c r="JQ162" s="209"/>
      <c r="JR162" s="209"/>
      <c r="JS162" s="209"/>
      <c r="JT162" s="209"/>
      <c r="JU162" s="209"/>
      <c r="JV162" s="209"/>
      <c r="JW162" s="209"/>
      <c r="JX162" s="209"/>
      <c r="JY162" s="209"/>
      <c r="JZ162" s="209"/>
      <c r="KA162" s="209"/>
      <c r="KB162" s="209"/>
    </row>
    <row r="163" spans="1:288" s="147" customFormat="1" x14ac:dyDescent="0.15">
      <c r="A163" s="902">
        <v>415</v>
      </c>
      <c r="B163" s="182" t="s">
        <v>452</v>
      </c>
      <c r="C163" s="168">
        <v>70.349999999999994</v>
      </c>
      <c r="D163" s="86">
        <v>1</v>
      </c>
      <c r="E163" s="169">
        <f t="shared" si="10"/>
        <v>70.349999999999994</v>
      </c>
      <c r="F163" s="232" t="s">
        <v>412</v>
      </c>
      <c r="G163" s="189"/>
      <c r="H163" s="925" t="s">
        <v>3</v>
      </c>
      <c r="I163" s="669" t="s">
        <v>11</v>
      </c>
      <c r="J163" s="86">
        <v>314</v>
      </c>
      <c r="K163" s="219">
        <f t="shared" si="9"/>
        <v>22089.899999999998</v>
      </c>
      <c r="M163" s="209"/>
      <c r="N163" s="209"/>
      <c r="O163" s="209"/>
      <c r="P163" s="209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09"/>
      <c r="AE163" s="209"/>
      <c r="AF163" s="209"/>
      <c r="AG163" s="209"/>
      <c r="AH163" s="209"/>
      <c r="AI163" s="209"/>
      <c r="AJ163" s="209"/>
      <c r="AK163" s="209"/>
      <c r="AL163" s="209"/>
      <c r="AM163" s="209"/>
      <c r="AN163" s="209"/>
      <c r="AO163" s="209"/>
      <c r="AP163" s="209"/>
      <c r="AQ163" s="209"/>
      <c r="AR163" s="209"/>
      <c r="AS163" s="209"/>
      <c r="AT163" s="209"/>
      <c r="AU163" s="209"/>
      <c r="AV163" s="209"/>
      <c r="AW163" s="209"/>
      <c r="AX163" s="209"/>
      <c r="AY163" s="209"/>
      <c r="AZ163" s="209"/>
      <c r="BA163" s="209"/>
      <c r="BB163" s="209"/>
      <c r="BC163" s="209"/>
      <c r="BD163" s="209"/>
      <c r="BE163" s="209"/>
      <c r="BF163" s="209"/>
      <c r="BG163" s="209"/>
      <c r="BH163" s="209"/>
      <c r="BI163" s="209"/>
      <c r="BJ163" s="209"/>
      <c r="BK163" s="209"/>
      <c r="BL163" s="209"/>
      <c r="BM163" s="209"/>
      <c r="BN163" s="209"/>
      <c r="BO163" s="209"/>
      <c r="BP163" s="209"/>
      <c r="BQ163" s="209"/>
      <c r="BR163" s="209"/>
      <c r="BS163" s="209"/>
      <c r="BT163" s="209"/>
      <c r="BU163" s="209"/>
      <c r="BV163" s="209"/>
      <c r="BW163" s="209"/>
      <c r="BX163" s="209"/>
      <c r="BY163" s="209"/>
      <c r="BZ163" s="209"/>
      <c r="CA163" s="209"/>
      <c r="CB163" s="209"/>
      <c r="CC163" s="209"/>
      <c r="CD163" s="209"/>
      <c r="CE163" s="209"/>
      <c r="CF163" s="209"/>
      <c r="CG163" s="209"/>
      <c r="CH163" s="209"/>
      <c r="CI163" s="209"/>
      <c r="CJ163" s="209"/>
      <c r="CK163" s="209"/>
      <c r="CL163" s="209"/>
      <c r="CM163" s="209"/>
      <c r="CN163" s="209"/>
      <c r="CO163" s="209"/>
      <c r="CP163" s="209"/>
      <c r="CQ163" s="209"/>
      <c r="CR163" s="209"/>
      <c r="CS163" s="209"/>
      <c r="CT163" s="209"/>
      <c r="CU163" s="209"/>
      <c r="CV163" s="209"/>
      <c r="CW163" s="209"/>
      <c r="CX163" s="209"/>
      <c r="CY163" s="209"/>
      <c r="CZ163" s="209"/>
      <c r="DA163" s="209"/>
      <c r="DB163" s="209"/>
      <c r="DC163" s="209"/>
      <c r="DD163" s="209"/>
      <c r="DE163" s="209"/>
      <c r="DF163" s="209"/>
      <c r="DG163" s="209"/>
      <c r="DH163" s="209"/>
      <c r="DI163" s="209"/>
      <c r="DJ163" s="209"/>
      <c r="DK163" s="209"/>
      <c r="DL163" s="209"/>
      <c r="DM163" s="209"/>
      <c r="DN163" s="209"/>
      <c r="DO163" s="209"/>
      <c r="DP163" s="209"/>
      <c r="DQ163" s="209"/>
      <c r="DR163" s="209"/>
      <c r="DS163" s="209"/>
      <c r="DT163" s="209"/>
      <c r="DU163" s="209"/>
      <c r="DV163" s="209"/>
      <c r="DW163" s="209"/>
      <c r="DX163" s="209"/>
      <c r="DY163" s="209"/>
      <c r="DZ163" s="209"/>
      <c r="EA163" s="209"/>
      <c r="EB163" s="209"/>
      <c r="EC163" s="209"/>
      <c r="ED163" s="209"/>
      <c r="EE163" s="209"/>
      <c r="EF163" s="209"/>
      <c r="EG163" s="209"/>
      <c r="EH163" s="209"/>
      <c r="EI163" s="209"/>
      <c r="EJ163" s="209"/>
      <c r="EK163" s="209"/>
      <c r="EL163" s="209"/>
      <c r="EM163" s="209"/>
      <c r="EN163" s="209"/>
      <c r="EO163" s="209"/>
      <c r="EP163" s="209"/>
      <c r="EQ163" s="209"/>
      <c r="ER163" s="209"/>
      <c r="ES163" s="209"/>
      <c r="ET163" s="209"/>
      <c r="EU163" s="209"/>
      <c r="EV163" s="209"/>
      <c r="EW163" s="209"/>
      <c r="EX163" s="209"/>
      <c r="EY163" s="209"/>
      <c r="EZ163" s="209"/>
      <c r="FA163" s="209"/>
      <c r="FB163" s="209"/>
      <c r="FC163" s="209"/>
      <c r="FD163" s="209"/>
      <c r="FE163" s="209"/>
      <c r="FF163" s="209"/>
      <c r="FG163" s="209"/>
      <c r="FH163" s="209"/>
      <c r="FI163" s="209"/>
      <c r="FJ163" s="209"/>
      <c r="FK163" s="209"/>
      <c r="FL163" s="209"/>
      <c r="FM163" s="209"/>
      <c r="FN163" s="209"/>
      <c r="FO163" s="209"/>
      <c r="FP163" s="209"/>
      <c r="FQ163" s="209"/>
      <c r="FR163" s="209"/>
      <c r="FS163" s="209"/>
      <c r="FT163" s="209"/>
      <c r="FU163" s="209"/>
      <c r="FV163" s="209"/>
      <c r="FW163" s="209"/>
      <c r="FX163" s="209"/>
      <c r="FY163" s="209"/>
      <c r="FZ163" s="209"/>
      <c r="GA163" s="209"/>
      <c r="GB163" s="209"/>
      <c r="GC163" s="209"/>
      <c r="GD163" s="209"/>
      <c r="GE163" s="209"/>
      <c r="GF163" s="209"/>
      <c r="GG163" s="209"/>
      <c r="GH163" s="209"/>
      <c r="GI163" s="209"/>
      <c r="GJ163" s="209"/>
      <c r="GK163" s="209"/>
      <c r="GL163" s="209"/>
      <c r="GM163" s="209"/>
      <c r="GN163" s="209"/>
      <c r="GO163" s="209"/>
      <c r="GP163" s="209"/>
      <c r="GQ163" s="209"/>
      <c r="GR163" s="209"/>
      <c r="GS163" s="209"/>
      <c r="GT163" s="209"/>
      <c r="GU163" s="209"/>
      <c r="GV163" s="209"/>
      <c r="GW163" s="209"/>
      <c r="GX163" s="209"/>
      <c r="GY163" s="209"/>
      <c r="GZ163" s="209"/>
      <c r="HA163" s="209"/>
      <c r="HB163" s="209"/>
      <c r="HC163" s="209"/>
      <c r="HD163" s="209"/>
      <c r="HE163" s="209"/>
      <c r="HF163" s="209"/>
      <c r="HG163" s="209"/>
      <c r="HH163" s="209"/>
      <c r="HI163" s="209"/>
      <c r="HJ163" s="209"/>
      <c r="HK163" s="209"/>
      <c r="HL163" s="209"/>
      <c r="HM163" s="209"/>
      <c r="HN163" s="209"/>
      <c r="HO163" s="209"/>
      <c r="HP163" s="209"/>
      <c r="HQ163" s="209"/>
      <c r="HR163" s="209"/>
      <c r="HS163" s="209"/>
      <c r="HT163" s="209"/>
      <c r="HU163" s="209"/>
      <c r="HV163" s="209"/>
      <c r="HW163" s="209"/>
      <c r="HX163" s="209"/>
      <c r="HY163" s="209"/>
      <c r="HZ163" s="209"/>
      <c r="IA163" s="209"/>
      <c r="IB163" s="209"/>
      <c r="IC163" s="209"/>
      <c r="ID163" s="209"/>
      <c r="IE163" s="209"/>
      <c r="IF163" s="209"/>
      <c r="IG163" s="209"/>
      <c r="IH163" s="209"/>
      <c r="II163" s="209"/>
      <c r="IJ163" s="209"/>
      <c r="IK163" s="209"/>
      <c r="IL163" s="209"/>
      <c r="IM163" s="209"/>
      <c r="IN163" s="209"/>
      <c r="IO163" s="209"/>
      <c r="IP163" s="209"/>
      <c r="IQ163" s="209"/>
      <c r="IR163" s="209"/>
      <c r="IS163" s="209"/>
      <c r="IT163" s="209"/>
      <c r="IU163" s="209"/>
      <c r="IV163" s="209"/>
      <c r="IW163" s="209"/>
      <c r="IX163" s="209"/>
      <c r="IY163" s="209"/>
      <c r="IZ163" s="209"/>
      <c r="JA163" s="209"/>
      <c r="JB163" s="209"/>
      <c r="JC163" s="209"/>
      <c r="JD163" s="209"/>
      <c r="JE163" s="209"/>
      <c r="JF163" s="209"/>
      <c r="JG163" s="209"/>
      <c r="JH163" s="209"/>
      <c r="JI163" s="209"/>
      <c r="JJ163" s="209"/>
      <c r="JK163" s="209"/>
      <c r="JL163" s="209"/>
      <c r="JM163" s="209"/>
      <c r="JN163" s="209"/>
      <c r="JO163" s="209"/>
      <c r="JP163" s="209"/>
      <c r="JQ163" s="209"/>
      <c r="JR163" s="209"/>
      <c r="JS163" s="209"/>
      <c r="JT163" s="209"/>
      <c r="JU163" s="209"/>
      <c r="JV163" s="209"/>
      <c r="JW163" s="209"/>
      <c r="JX163" s="209"/>
      <c r="JY163" s="209"/>
      <c r="JZ163" s="209"/>
      <c r="KA163" s="209"/>
      <c r="KB163" s="209"/>
    </row>
    <row r="164" spans="1:288" s="147" customFormat="1" x14ac:dyDescent="0.15">
      <c r="A164" s="902">
        <v>416</v>
      </c>
      <c r="B164" s="182" t="s">
        <v>453</v>
      </c>
      <c r="C164" s="168">
        <v>12.86</v>
      </c>
      <c r="D164" s="86">
        <v>1</v>
      </c>
      <c r="E164" s="169">
        <f t="shared" si="10"/>
        <v>12.86</v>
      </c>
      <c r="F164" s="232" t="s">
        <v>412</v>
      </c>
      <c r="G164" s="189"/>
      <c r="H164" s="925" t="s">
        <v>3</v>
      </c>
      <c r="I164" s="669" t="s">
        <v>11</v>
      </c>
      <c r="J164" s="86">
        <v>314</v>
      </c>
      <c r="K164" s="219">
        <f t="shared" si="9"/>
        <v>4038.04</v>
      </c>
      <c r="M164" s="209"/>
      <c r="N164" s="209"/>
      <c r="O164" s="209"/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  <c r="Z164" s="209"/>
      <c r="AA164" s="209"/>
      <c r="AB164" s="209"/>
      <c r="AC164" s="209"/>
      <c r="AD164" s="209"/>
      <c r="AE164" s="209"/>
      <c r="AF164" s="209"/>
      <c r="AG164" s="209"/>
      <c r="AH164" s="209"/>
      <c r="AI164" s="209"/>
      <c r="AJ164" s="209"/>
      <c r="AK164" s="209"/>
      <c r="AL164" s="209"/>
      <c r="AM164" s="209"/>
      <c r="AN164" s="209"/>
      <c r="AO164" s="209"/>
      <c r="AP164" s="209"/>
      <c r="AQ164" s="209"/>
      <c r="AR164" s="209"/>
      <c r="AS164" s="209"/>
      <c r="AT164" s="209"/>
      <c r="AU164" s="209"/>
      <c r="AV164" s="209"/>
      <c r="AW164" s="209"/>
      <c r="AX164" s="209"/>
      <c r="AY164" s="209"/>
      <c r="AZ164" s="209"/>
      <c r="BA164" s="209"/>
      <c r="BB164" s="209"/>
      <c r="BC164" s="209"/>
      <c r="BD164" s="209"/>
      <c r="BE164" s="209"/>
      <c r="BF164" s="209"/>
      <c r="BG164" s="209"/>
      <c r="BH164" s="209"/>
      <c r="BI164" s="209"/>
      <c r="BJ164" s="209"/>
      <c r="BK164" s="209"/>
      <c r="BL164" s="209"/>
      <c r="BM164" s="209"/>
      <c r="BN164" s="209"/>
      <c r="BO164" s="209"/>
      <c r="BP164" s="209"/>
      <c r="BQ164" s="209"/>
      <c r="BR164" s="209"/>
      <c r="BS164" s="209"/>
      <c r="BT164" s="209"/>
      <c r="BU164" s="209"/>
      <c r="BV164" s="209"/>
      <c r="BW164" s="209"/>
      <c r="BX164" s="209"/>
      <c r="BY164" s="209"/>
      <c r="BZ164" s="209"/>
      <c r="CA164" s="209"/>
      <c r="CB164" s="209"/>
      <c r="CC164" s="209"/>
      <c r="CD164" s="209"/>
      <c r="CE164" s="209"/>
      <c r="CF164" s="209"/>
      <c r="CG164" s="209"/>
      <c r="CH164" s="209"/>
      <c r="CI164" s="209"/>
      <c r="CJ164" s="209"/>
      <c r="CK164" s="209"/>
      <c r="CL164" s="209"/>
      <c r="CM164" s="209"/>
      <c r="CN164" s="209"/>
      <c r="CO164" s="209"/>
      <c r="CP164" s="209"/>
      <c r="CQ164" s="209"/>
      <c r="CR164" s="209"/>
      <c r="CS164" s="209"/>
      <c r="CT164" s="209"/>
      <c r="CU164" s="209"/>
      <c r="CV164" s="209"/>
      <c r="CW164" s="209"/>
      <c r="CX164" s="209"/>
      <c r="CY164" s="209"/>
      <c r="CZ164" s="209"/>
      <c r="DA164" s="209"/>
      <c r="DB164" s="209"/>
      <c r="DC164" s="209"/>
      <c r="DD164" s="209"/>
      <c r="DE164" s="209"/>
      <c r="DF164" s="209"/>
      <c r="DG164" s="209"/>
      <c r="DH164" s="209"/>
      <c r="DI164" s="209"/>
      <c r="DJ164" s="209"/>
      <c r="DK164" s="209"/>
      <c r="DL164" s="209"/>
      <c r="DM164" s="209"/>
      <c r="DN164" s="209"/>
      <c r="DO164" s="209"/>
      <c r="DP164" s="209"/>
      <c r="DQ164" s="209"/>
      <c r="DR164" s="209"/>
      <c r="DS164" s="209"/>
      <c r="DT164" s="209"/>
      <c r="DU164" s="209"/>
      <c r="DV164" s="209"/>
      <c r="DW164" s="209"/>
      <c r="DX164" s="209"/>
      <c r="DY164" s="209"/>
      <c r="DZ164" s="209"/>
      <c r="EA164" s="209"/>
      <c r="EB164" s="209"/>
      <c r="EC164" s="209"/>
      <c r="ED164" s="209"/>
      <c r="EE164" s="209"/>
      <c r="EF164" s="209"/>
      <c r="EG164" s="209"/>
      <c r="EH164" s="209"/>
      <c r="EI164" s="209"/>
      <c r="EJ164" s="209"/>
      <c r="EK164" s="209"/>
      <c r="EL164" s="209"/>
      <c r="EM164" s="209"/>
      <c r="EN164" s="209"/>
      <c r="EO164" s="209"/>
      <c r="EP164" s="209"/>
      <c r="EQ164" s="209"/>
      <c r="ER164" s="209"/>
      <c r="ES164" s="209"/>
      <c r="ET164" s="209"/>
      <c r="EU164" s="209"/>
      <c r="EV164" s="209"/>
      <c r="EW164" s="209"/>
      <c r="EX164" s="209"/>
      <c r="EY164" s="209"/>
      <c r="EZ164" s="209"/>
      <c r="FA164" s="209"/>
      <c r="FB164" s="209"/>
      <c r="FC164" s="209"/>
      <c r="FD164" s="209"/>
      <c r="FE164" s="209"/>
      <c r="FF164" s="209"/>
      <c r="FG164" s="209"/>
      <c r="FH164" s="209"/>
      <c r="FI164" s="209"/>
      <c r="FJ164" s="209"/>
      <c r="FK164" s="209"/>
      <c r="FL164" s="209"/>
      <c r="FM164" s="209"/>
      <c r="FN164" s="209"/>
      <c r="FO164" s="209"/>
      <c r="FP164" s="209"/>
      <c r="FQ164" s="209"/>
      <c r="FR164" s="209"/>
      <c r="FS164" s="209"/>
      <c r="FT164" s="209"/>
      <c r="FU164" s="209"/>
      <c r="FV164" s="209"/>
      <c r="FW164" s="209"/>
      <c r="FX164" s="209"/>
      <c r="FY164" s="209"/>
      <c r="FZ164" s="209"/>
      <c r="GA164" s="209"/>
      <c r="GB164" s="209"/>
      <c r="GC164" s="209"/>
      <c r="GD164" s="209"/>
      <c r="GE164" s="209"/>
      <c r="GF164" s="209"/>
      <c r="GG164" s="209"/>
      <c r="GH164" s="209"/>
      <c r="GI164" s="209"/>
      <c r="GJ164" s="209"/>
      <c r="GK164" s="209"/>
      <c r="GL164" s="209"/>
      <c r="GM164" s="209"/>
      <c r="GN164" s="209"/>
      <c r="GO164" s="209"/>
      <c r="GP164" s="209"/>
      <c r="GQ164" s="209"/>
      <c r="GR164" s="209"/>
      <c r="GS164" s="209"/>
      <c r="GT164" s="209"/>
      <c r="GU164" s="209"/>
      <c r="GV164" s="209"/>
      <c r="GW164" s="209"/>
      <c r="GX164" s="209"/>
      <c r="GY164" s="209"/>
      <c r="GZ164" s="209"/>
      <c r="HA164" s="209"/>
      <c r="HB164" s="209"/>
      <c r="HC164" s="209"/>
      <c r="HD164" s="209"/>
      <c r="HE164" s="209"/>
      <c r="HF164" s="209"/>
      <c r="HG164" s="209"/>
      <c r="HH164" s="209"/>
      <c r="HI164" s="209"/>
      <c r="HJ164" s="209"/>
      <c r="HK164" s="209"/>
      <c r="HL164" s="209"/>
      <c r="HM164" s="209"/>
      <c r="HN164" s="209"/>
      <c r="HO164" s="209"/>
      <c r="HP164" s="209"/>
      <c r="HQ164" s="209"/>
      <c r="HR164" s="209"/>
      <c r="HS164" s="209"/>
      <c r="HT164" s="209"/>
      <c r="HU164" s="209"/>
      <c r="HV164" s="209"/>
      <c r="HW164" s="209"/>
      <c r="HX164" s="209"/>
      <c r="HY164" s="209"/>
      <c r="HZ164" s="209"/>
      <c r="IA164" s="209"/>
      <c r="IB164" s="209"/>
      <c r="IC164" s="209"/>
      <c r="ID164" s="209"/>
      <c r="IE164" s="209"/>
      <c r="IF164" s="209"/>
      <c r="IG164" s="209"/>
      <c r="IH164" s="209"/>
      <c r="II164" s="209"/>
      <c r="IJ164" s="209"/>
      <c r="IK164" s="209"/>
      <c r="IL164" s="209"/>
      <c r="IM164" s="209"/>
      <c r="IN164" s="209"/>
      <c r="IO164" s="209"/>
      <c r="IP164" s="209"/>
      <c r="IQ164" s="209"/>
      <c r="IR164" s="209"/>
      <c r="IS164" s="209"/>
      <c r="IT164" s="209"/>
      <c r="IU164" s="209"/>
      <c r="IV164" s="209"/>
      <c r="IW164" s="209"/>
      <c r="IX164" s="209"/>
      <c r="IY164" s="209"/>
      <c r="IZ164" s="209"/>
      <c r="JA164" s="209"/>
      <c r="JB164" s="209"/>
      <c r="JC164" s="209"/>
      <c r="JD164" s="209"/>
      <c r="JE164" s="209"/>
      <c r="JF164" s="209"/>
      <c r="JG164" s="209"/>
      <c r="JH164" s="209"/>
      <c r="JI164" s="209"/>
      <c r="JJ164" s="209"/>
      <c r="JK164" s="209"/>
      <c r="JL164" s="209"/>
      <c r="JM164" s="209"/>
      <c r="JN164" s="209"/>
      <c r="JO164" s="209"/>
      <c r="JP164" s="209"/>
      <c r="JQ164" s="209"/>
      <c r="JR164" s="209"/>
      <c r="JS164" s="209"/>
      <c r="JT164" s="209"/>
      <c r="JU164" s="209"/>
      <c r="JV164" s="209"/>
      <c r="JW164" s="209"/>
      <c r="JX164" s="209"/>
      <c r="JY164" s="209"/>
      <c r="JZ164" s="209"/>
      <c r="KA164" s="209"/>
      <c r="KB164" s="209"/>
    </row>
    <row r="165" spans="1:288" s="147" customFormat="1" x14ac:dyDescent="0.15">
      <c r="A165" s="902">
        <v>417</v>
      </c>
      <c r="B165" s="182" t="s">
        <v>454</v>
      </c>
      <c r="C165" s="168">
        <v>54.86</v>
      </c>
      <c r="D165" s="86">
        <v>1</v>
      </c>
      <c r="E165" s="169">
        <f t="shared" si="10"/>
        <v>54.86</v>
      </c>
      <c r="F165" s="232" t="s">
        <v>412</v>
      </c>
      <c r="G165" s="189"/>
      <c r="H165" s="925" t="s">
        <v>3</v>
      </c>
      <c r="I165" s="669" t="s">
        <v>11</v>
      </c>
      <c r="J165" s="86">
        <v>314</v>
      </c>
      <c r="K165" s="219">
        <f t="shared" si="9"/>
        <v>17226.04</v>
      </c>
      <c r="M165" s="209"/>
      <c r="N165" s="209"/>
      <c r="O165" s="209"/>
      <c r="P165" s="209"/>
      <c r="Q165" s="209"/>
      <c r="R165" s="209"/>
      <c r="S165" s="209"/>
      <c r="T165" s="209"/>
      <c r="U165" s="209"/>
      <c r="V165" s="209"/>
      <c r="W165" s="209"/>
      <c r="X165" s="209"/>
      <c r="Y165" s="209"/>
      <c r="Z165" s="209"/>
      <c r="AA165" s="209"/>
      <c r="AB165" s="209"/>
      <c r="AC165" s="209"/>
      <c r="AD165" s="209"/>
      <c r="AE165" s="209"/>
      <c r="AF165" s="209"/>
      <c r="AG165" s="209"/>
      <c r="AH165" s="209"/>
      <c r="AI165" s="209"/>
      <c r="AJ165" s="209"/>
      <c r="AK165" s="209"/>
      <c r="AL165" s="209"/>
      <c r="AM165" s="209"/>
      <c r="AN165" s="209"/>
      <c r="AO165" s="209"/>
      <c r="AP165" s="209"/>
      <c r="AQ165" s="209"/>
      <c r="AR165" s="209"/>
      <c r="AS165" s="209"/>
      <c r="AT165" s="209"/>
      <c r="AU165" s="209"/>
      <c r="AV165" s="209"/>
      <c r="AW165" s="209"/>
      <c r="AX165" s="209"/>
      <c r="AY165" s="209"/>
      <c r="AZ165" s="209"/>
      <c r="BA165" s="209"/>
      <c r="BB165" s="209"/>
      <c r="BC165" s="209"/>
      <c r="BD165" s="209"/>
      <c r="BE165" s="209"/>
      <c r="BF165" s="209"/>
      <c r="BG165" s="209"/>
      <c r="BH165" s="209"/>
      <c r="BI165" s="209"/>
      <c r="BJ165" s="209"/>
      <c r="BK165" s="209"/>
      <c r="BL165" s="209"/>
      <c r="BM165" s="209"/>
      <c r="BN165" s="209"/>
      <c r="BO165" s="209"/>
      <c r="BP165" s="209"/>
      <c r="BQ165" s="209"/>
      <c r="BR165" s="209"/>
      <c r="BS165" s="209"/>
      <c r="BT165" s="209"/>
      <c r="BU165" s="209"/>
      <c r="BV165" s="209"/>
      <c r="BW165" s="209"/>
      <c r="BX165" s="209"/>
      <c r="BY165" s="209"/>
      <c r="BZ165" s="209"/>
      <c r="CA165" s="209"/>
      <c r="CB165" s="209"/>
      <c r="CC165" s="209"/>
      <c r="CD165" s="209"/>
      <c r="CE165" s="209"/>
      <c r="CF165" s="209"/>
      <c r="CG165" s="209"/>
      <c r="CH165" s="209"/>
      <c r="CI165" s="209"/>
      <c r="CJ165" s="209"/>
      <c r="CK165" s="209"/>
      <c r="CL165" s="209"/>
      <c r="CM165" s="209"/>
      <c r="CN165" s="209"/>
      <c r="CO165" s="209"/>
      <c r="CP165" s="209"/>
      <c r="CQ165" s="209"/>
      <c r="CR165" s="209"/>
      <c r="CS165" s="209"/>
      <c r="CT165" s="209"/>
      <c r="CU165" s="209"/>
      <c r="CV165" s="209"/>
      <c r="CW165" s="209"/>
      <c r="CX165" s="209"/>
      <c r="CY165" s="209"/>
      <c r="CZ165" s="209"/>
      <c r="DA165" s="209"/>
      <c r="DB165" s="209"/>
      <c r="DC165" s="209"/>
      <c r="DD165" s="209"/>
      <c r="DE165" s="209"/>
      <c r="DF165" s="209"/>
      <c r="DG165" s="209"/>
      <c r="DH165" s="209"/>
      <c r="DI165" s="209"/>
      <c r="DJ165" s="209"/>
      <c r="DK165" s="209"/>
      <c r="DL165" s="209"/>
      <c r="DM165" s="209"/>
      <c r="DN165" s="209"/>
      <c r="DO165" s="209"/>
      <c r="DP165" s="209"/>
      <c r="DQ165" s="209"/>
      <c r="DR165" s="209"/>
      <c r="DS165" s="209"/>
      <c r="DT165" s="209"/>
      <c r="DU165" s="209"/>
      <c r="DV165" s="209"/>
      <c r="DW165" s="209"/>
      <c r="DX165" s="209"/>
      <c r="DY165" s="209"/>
      <c r="DZ165" s="209"/>
      <c r="EA165" s="209"/>
      <c r="EB165" s="209"/>
      <c r="EC165" s="209"/>
      <c r="ED165" s="209"/>
      <c r="EE165" s="209"/>
      <c r="EF165" s="209"/>
      <c r="EG165" s="209"/>
      <c r="EH165" s="209"/>
      <c r="EI165" s="209"/>
      <c r="EJ165" s="209"/>
      <c r="EK165" s="209"/>
      <c r="EL165" s="209"/>
      <c r="EM165" s="209"/>
      <c r="EN165" s="209"/>
      <c r="EO165" s="209"/>
      <c r="EP165" s="209"/>
      <c r="EQ165" s="209"/>
      <c r="ER165" s="209"/>
      <c r="ES165" s="209"/>
      <c r="ET165" s="209"/>
      <c r="EU165" s="209"/>
      <c r="EV165" s="209"/>
      <c r="EW165" s="209"/>
      <c r="EX165" s="209"/>
      <c r="EY165" s="209"/>
      <c r="EZ165" s="209"/>
      <c r="FA165" s="209"/>
      <c r="FB165" s="209"/>
      <c r="FC165" s="209"/>
      <c r="FD165" s="209"/>
      <c r="FE165" s="209"/>
      <c r="FF165" s="209"/>
      <c r="FG165" s="209"/>
      <c r="FH165" s="209"/>
      <c r="FI165" s="209"/>
      <c r="FJ165" s="209"/>
      <c r="FK165" s="209"/>
      <c r="FL165" s="209"/>
      <c r="FM165" s="209"/>
      <c r="FN165" s="209"/>
      <c r="FO165" s="209"/>
      <c r="FP165" s="209"/>
      <c r="FQ165" s="209"/>
      <c r="FR165" s="209"/>
      <c r="FS165" s="209"/>
      <c r="FT165" s="209"/>
      <c r="FU165" s="209"/>
      <c r="FV165" s="209"/>
      <c r="FW165" s="209"/>
      <c r="FX165" s="209"/>
      <c r="FY165" s="209"/>
      <c r="FZ165" s="209"/>
      <c r="GA165" s="209"/>
      <c r="GB165" s="209"/>
      <c r="GC165" s="209"/>
      <c r="GD165" s="209"/>
      <c r="GE165" s="209"/>
      <c r="GF165" s="209"/>
      <c r="GG165" s="209"/>
      <c r="GH165" s="209"/>
      <c r="GI165" s="209"/>
      <c r="GJ165" s="209"/>
      <c r="GK165" s="209"/>
      <c r="GL165" s="209"/>
      <c r="GM165" s="209"/>
      <c r="GN165" s="209"/>
      <c r="GO165" s="209"/>
      <c r="GP165" s="209"/>
      <c r="GQ165" s="209"/>
      <c r="GR165" s="209"/>
      <c r="GS165" s="209"/>
      <c r="GT165" s="209"/>
      <c r="GU165" s="209"/>
      <c r="GV165" s="209"/>
      <c r="GW165" s="209"/>
      <c r="GX165" s="209"/>
      <c r="GY165" s="209"/>
      <c r="GZ165" s="209"/>
      <c r="HA165" s="209"/>
      <c r="HB165" s="209"/>
      <c r="HC165" s="209"/>
      <c r="HD165" s="209"/>
      <c r="HE165" s="209"/>
      <c r="HF165" s="209"/>
      <c r="HG165" s="209"/>
      <c r="HH165" s="209"/>
      <c r="HI165" s="209"/>
      <c r="HJ165" s="209"/>
      <c r="HK165" s="209"/>
      <c r="HL165" s="209"/>
      <c r="HM165" s="209"/>
      <c r="HN165" s="209"/>
      <c r="HO165" s="209"/>
      <c r="HP165" s="209"/>
      <c r="HQ165" s="209"/>
      <c r="HR165" s="209"/>
      <c r="HS165" s="209"/>
      <c r="HT165" s="209"/>
      <c r="HU165" s="209"/>
      <c r="HV165" s="209"/>
      <c r="HW165" s="209"/>
      <c r="HX165" s="209"/>
      <c r="HY165" s="209"/>
      <c r="HZ165" s="209"/>
      <c r="IA165" s="209"/>
      <c r="IB165" s="209"/>
      <c r="IC165" s="209"/>
      <c r="ID165" s="209"/>
      <c r="IE165" s="209"/>
      <c r="IF165" s="209"/>
      <c r="IG165" s="209"/>
      <c r="IH165" s="209"/>
      <c r="II165" s="209"/>
      <c r="IJ165" s="209"/>
      <c r="IK165" s="209"/>
      <c r="IL165" s="209"/>
      <c r="IM165" s="209"/>
      <c r="IN165" s="209"/>
      <c r="IO165" s="209"/>
      <c r="IP165" s="209"/>
      <c r="IQ165" s="209"/>
      <c r="IR165" s="209"/>
      <c r="IS165" s="209"/>
      <c r="IT165" s="209"/>
      <c r="IU165" s="209"/>
      <c r="IV165" s="209"/>
      <c r="IW165" s="209"/>
      <c r="IX165" s="209"/>
      <c r="IY165" s="209"/>
      <c r="IZ165" s="209"/>
      <c r="JA165" s="209"/>
      <c r="JB165" s="209"/>
      <c r="JC165" s="209"/>
      <c r="JD165" s="209"/>
      <c r="JE165" s="209"/>
      <c r="JF165" s="209"/>
      <c r="JG165" s="209"/>
      <c r="JH165" s="209"/>
      <c r="JI165" s="209"/>
      <c r="JJ165" s="209"/>
      <c r="JK165" s="209"/>
      <c r="JL165" s="209"/>
      <c r="JM165" s="209"/>
      <c r="JN165" s="209"/>
      <c r="JO165" s="209"/>
      <c r="JP165" s="209"/>
      <c r="JQ165" s="209"/>
      <c r="JR165" s="209"/>
      <c r="JS165" s="209"/>
      <c r="JT165" s="209"/>
      <c r="JU165" s="209"/>
      <c r="JV165" s="209"/>
      <c r="JW165" s="209"/>
      <c r="JX165" s="209"/>
      <c r="JY165" s="209"/>
      <c r="JZ165" s="209"/>
      <c r="KA165" s="209"/>
      <c r="KB165" s="209"/>
    </row>
    <row r="166" spans="1:288" s="147" customFormat="1" x14ac:dyDescent="0.15">
      <c r="A166" s="902">
        <v>418</v>
      </c>
      <c r="B166" s="182" t="s">
        <v>455</v>
      </c>
      <c r="C166" s="168">
        <v>20.09</v>
      </c>
      <c r="D166" s="86">
        <v>1</v>
      </c>
      <c r="E166" s="169">
        <f t="shared" si="10"/>
        <v>20.09</v>
      </c>
      <c r="F166" s="232" t="s">
        <v>412</v>
      </c>
      <c r="G166" s="189"/>
      <c r="H166" s="925" t="s">
        <v>3</v>
      </c>
      <c r="I166" s="669" t="s">
        <v>11</v>
      </c>
      <c r="J166" s="86">
        <v>314</v>
      </c>
      <c r="K166" s="219">
        <f t="shared" si="9"/>
        <v>6308.26</v>
      </c>
      <c r="M166" s="209"/>
      <c r="N166" s="209"/>
      <c r="O166" s="209"/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  <c r="Z166" s="209"/>
      <c r="AA166" s="209"/>
      <c r="AB166" s="209"/>
      <c r="AC166" s="209"/>
      <c r="AD166" s="209"/>
      <c r="AE166" s="209"/>
      <c r="AF166" s="209"/>
      <c r="AG166" s="209"/>
      <c r="AH166" s="209"/>
      <c r="AI166" s="209"/>
      <c r="AJ166" s="209"/>
      <c r="AK166" s="209"/>
      <c r="AL166" s="209"/>
      <c r="AM166" s="209"/>
      <c r="AN166" s="209"/>
      <c r="AO166" s="209"/>
      <c r="AP166" s="209"/>
      <c r="AQ166" s="209"/>
      <c r="AR166" s="209"/>
      <c r="AS166" s="209"/>
      <c r="AT166" s="209"/>
      <c r="AU166" s="209"/>
      <c r="AV166" s="209"/>
      <c r="AW166" s="209"/>
      <c r="AX166" s="209"/>
      <c r="AY166" s="209"/>
      <c r="AZ166" s="209"/>
      <c r="BA166" s="209"/>
      <c r="BB166" s="209"/>
      <c r="BC166" s="209"/>
      <c r="BD166" s="209"/>
      <c r="BE166" s="209"/>
      <c r="BF166" s="209"/>
      <c r="BG166" s="209"/>
      <c r="BH166" s="209"/>
      <c r="BI166" s="209"/>
      <c r="BJ166" s="209"/>
      <c r="BK166" s="209"/>
      <c r="BL166" s="209"/>
      <c r="BM166" s="209"/>
      <c r="BN166" s="209"/>
      <c r="BO166" s="209"/>
      <c r="BP166" s="209"/>
      <c r="BQ166" s="209"/>
      <c r="BR166" s="209"/>
      <c r="BS166" s="209"/>
      <c r="BT166" s="209"/>
      <c r="BU166" s="209"/>
      <c r="BV166" s="209"/>
      <c r="BW166" s="209"/>
      <c r="BX166" s="209"/>
      <c r="BY166" s="209"/>
      <c r="BZ166" s="209"/>
      <c r="CA166" s="209"/>
      <c r="CB166" s="209"/>
      <c r="CC166" s="209"/>
      <c r="CD166" s="209"/>
      <c r="CE166" s="209"/>
      <c r="CF166" s="209"/>
      <c r="CG166" s="209"/>
      <c r="CH166" s="209"/>
      <c r="CI166" s="209"/>
      <c r="CJ166" s="209"/>
      <c r="CK166" s="209"/>
      <c r="CL166" s="209"/>
      <c r="CM166" s="209"/>
      <c r="CN166" s="209"/>
      <c r="CO166" s="209"/>
      <c r="CP166" s="209"/>
      <c r="CQ166" s="209"/>
      <c r="CR166" s="209"/>
      <c r="CS166" s="209"/>
      <c r="CT166" s="209"/>
      <c r="CU166" s="209"/>
      <c r="CV166" s="209"/>
      <c r="CW166" s="209"/>
      <c r="CX166" s="209"/>
      <c r="CY166" s="209"/>
      <c r="CZ166" s="209"/>
      <c r="DA166" s="209"/>
      <c r="DB166" s="209"/>
      <c r="DC166" s="209"/>
      <c r="DD166" s="209"/>
      <c r="DE166" s="209"/>
      <c r="DF166" s="209"/>
      <c r="DG166" s="209"/>
      <c r="DH166" s="209"/>
      <c r="DI166" s="209"/>
      <c r="DJ166" s="209"/>
      <c r="DK166" s="209"/>
      <c r="DL166" s="209"/>
      <c r="DM166" s="209"/>
      <c r="DN166" s="209"/>
      <c r="DO166" s="209"/>
      <c r="DP166" s="209"/>
      <c r="DQ166" s="209"/>
      <c r="DR166" s="209"/>
      <c r="DS166" s="209"/>
      <c r="DT166" s="209"/>
      <c r="DU166" s="209"/>
      <c r="DV166" s="209"/>
      <c r="DW166" s="209"/>
      <c r="DX166" s="209"/>
      <c r="DY166" s="209"/>
      <c r="DZ166" s="209"/>
      <c r="EA166" s="209"/>
      <c r="EB166" s="209"/>
      <c r="EC166" s="209"/>
      <c r="ED166" s="209"/>
      <c r="EE166" s="209"/>
      <c r="EF166" s="209"/>
      <c r="EG166" s="209"/>
      <c r="EH166" s="209"/>
      <c r="EI166" s="209"/>
      <c r="EJ166" s="209"/>
      <c r="EK166" s="209"/>
      <c r="EL166" s="209"/>
      <c r="EM166" s="209"/>
      <c r="EN166" s="209"/>
      <c r="EO166" s="209"/>
      <c r="EP166" s="209"/>
      <c r="EQ166" s="209"/>
      <c r="ER166" s="209"/>
      <c r="ES166" s="209"/>
      <c r="ET166" s="209"/>
      <c r="EU166" s="209"/>
      <c r="EV166" s="209"/>
      <c r="EW166" s="209"/>
      <c r="EX166" s="209"/>
      <c r="EY166" s="209"/>
      <c r="EZ166" s="209"/>
      <c r="FA166" s="209"/>
      <c r="FB166" s="209"/>
      <c r="FC166" s="209"/>
      <c r="FD166" s="209"/>
      <c r="FE166" s="209"/>
      <c r="FF166" s="209"/>
      <c r="FG166" s="209"/>
      <c r="FH166" s="209"/>
      <c r="FI166" s="209"/>
      <c r="FJ166" s="209"/>
      <c r="FK166" s="209"/>
      <c r="FL166" s="209"/>
      <c r="FM166" s="209"/>
      <c r="FN166" s="209"/>
      <c r="FO166" s="209"/>
      <c r="FP166" s="209"/>
      <c r="FQ166" s="209"/>
      <c r="FR166" s="209"/>
      <c r="FS166" s="209"/>
      <c r="FT166" s="209"/>
      <c r="FU166" s="209"/>
      <c r="FV166" s="209"/>
      <c r="FW166" s="209"/>
      <c r="FX166" s="209"/>
      <c r="FY166" s="209"/>
      <c r="FZ166" s="209"/>
      <c r="GA166" s="209"/>
      <c r="GB166" s="209"/>
      <c r="GC166" s="209"/>
      <c r="GD166" s="209"/>
      <c r="GE166" s="209"/>
      <c r="GF166" s="209"/>
      <c r="GG166" s="209"/>
      <c r="GH166" s="209"/>
      <c r="GI166" s="209"/>
      <c r="GJ166" s="209"/>
      <c r="GK166" s="209"/>
      <c r="GL166" s="209"/>
      <c r="GM166" s="209"/>
      <c r="GN166" s="209"/>
      <c r="GO166" s="209"/>
      <c r="GP166" s="209"/>
      <c r="GQ166" s="209"/>
      <c r="GR166" s="209"/>
      <c r="GS166" s="209"/>
      <c r="GT166" s="209"/>
      <c r="GU166" s="209"/>
      <c r="GV166" s="209"/>
      <c r="GW166" s="209"/>
      <c r="GX166" s="209"/>
      <c r="GY166" s="209"/>
      <c r="GZ166" s="209"/>
      <c r="HA166" s="209"/>
      <c r="HB166" s="209"/>
      <c r="HC166" s="209"/>
      <c r="HD166" s="209"/>
      <c r="HE166" s="209"/>
      <c r="HF166" s="209"/>
      <c r="HG166" s="209"/>
      <c r="HH166" s="209"/>
      <c r="HI166" s="209"/>
      <c r="HJ166" s="209"/>
      <c r="HK166" s="209"/>
      <c r="HL166" s="209"/>
      <c r="HM166" s="209"/>
      <c r="HN166" s="209"/>
      <c r="HO166" s="209"/>
      <c r="HP166" s="209"/>
      <c r="HQ166" s="209"/>
      <c r="HR166" s="209"/>
      <c r="HS166" s="209"/>
      <c r="HT166" s="209"/>
      <c r="HU166" s="209"/>
      <c r="HV166" s="209"/>
      <c r="HW166" s="209"/>
      <c r="HX166" s="209"/>
      <c r="HY166" s="209"/>
      <c r="HZ166" s="209"/>
      <c r="IA166" s="209"/>
      <c r="IB166" s="209"/>
      <c r="IC166" s="209"/>
      <c r="ID166" s="209"/>
      <c r="IE166" s="209"/>
      <c r="IF166" s="209"/>
      <c r="IG166" s="209"/>
      <c r="IH166" s="209"/>
      <c r="II166" s="209"/>
      <c r="IJ166" s="209"/>
      <c r="IK166" s="209"/>
      <c r="IL166" s="209"/>
      <c r="IM166" s="209"/>
      <c r="IN166" s="209"/>
      <c r="IO166" s="209"/>
      <c r="IP166" s="209"/>
      <c r="IQ166" s="209"/>
      <c r="IR166" s="209"/>
      <c r="IS166" s="209"/>
      <c r="IT166" s="209"/>
      <c r="IU166" s="209"/>
      <c r="IV166" s="209"/>
      <c r="IW166" s="209"/>
      <c r="IX166" s="209"/>
      <c r="IY166" s="209"/>
      <c r="IZ166" s="209"/>
      <c r="JA166" s="209"/>
      <c r="JB166" s="209"/>
      <c r="JC166" s="209"/>
      <c r="JD166" s="209"/>
      <c r="JE166" s="209"/>
      <c r="JF166" s="209"/>
      <c r="JG166" s="209"/>
      <c r="JH166" s="209"/>
      <c r="JI166" s="209"/>
      <c r="JJ166" s="209"/>
      <c r="JK166" s="209"/>
      <c r="JL166" s="209"/>
      <c r="JM166" s="209"/>
      <c r="JN166" s="209"/>
      <c r="JO166" s="209"/>
      <c r="JP166" s="209"/>
      <c r="JQ166" s="209"/>
      <c r="JR166" s="209"/>
      <c r="JS166" s="209"/>
      <c r="JT166" s="209"/>
      <c r="JU166" s="209"/>
      <c r="JV166" s="209"/>
      <c r="JW166" s="209"/>
      <c r="JX166" s="209"/>
      <c r="JY166" s="209"/>
      <c r="JZ166" s="209"/>
      <c r="KA166" s="209"/>
      <c r="KB166" s="209"/>
    </row>
    <row r="167" spans="1:288" s="147" customFormat="1" x14ac:dyDescent="0.15">
      <c r="A167" s="902">
        <v>419</v>
      </c>
      <c r="B167" s="182" t="s">
        <v>456</v>
      </c>
      <c r="C167" s="168">
        <v>20.98</v>
      </c>
      <c r="D167" s="86">
        <v>1</v>
      </c>
      <c r="E167" s="169">
        <f t="shared" si="10"/>
        <v>20.98</v>
      </c>
      <c r="F167" s="232" t="s">
        <v>412</v>
      </c>
      <c r="G167" s="189"/>
      <c r="H167" s="925" t="s">
        <v>3</v>
      </c>
      <c r="I167" s="669" t="s">
        <v>11</v>
      </c>
      <c r="J167" s="86">
        <v>314</v>
      </c>
      <c r="K167" s="219">
        <f t="shared" si="9"/>
        <v>6587.72</v>
      </c>
      <c r="M167" s="209"/>
      <c r="N167" s="209"/>
      <c r="O167" s="209"/>
      <c r="P167" s="209"/>
      <c r="Q167" s="209"/>
      <c r="R167" s="209"/>
      <c r="S167" s="209"/>
      <c r="T167" s="209"/>
      <c r="U167" s="209"/>
      <c r="V167" s="209"/>
      <c r="W167" s="209"/>
      <c r="X167" s="209"/>
      <c r="Y167" s="209"/>
      <c r="Z167" s="209"/>
      <c r="AA167" s="209"/>
      <c r="AB167" s="209"/>
      <c r="AC167" s="209"/>
      <c r="AD167" s="209"/>
      <c r="AE167" s="209"/>
      <c r="AF167" s="209"/>
      <c r="AG167" s="209"/>
      <c r="AH167" s="209"/>
      <c r="AI167" s="209"/>
      <c r="AJ167" s="209"/>
      <c r="AK167" s="209"/>
      <c r="AL167" s="209"/>
      <c r="AM167" s="209"/>
      <c r="AN167" s="209"/>
      <c r="AO167" s="209"/>
      <c r="AP167" s="209"/>
      <c r="AQ167" s="209"/>
      <c r="AR167" s="209"/>
      <c r="AS167" s="209"/>
      <c r="AT167" s="209"/>
      <c r="AU167" s="209"/>
      <c r="AV167" s="209"/>
      <c r="AW167" s="209"/>
      <c r="AX167" s="209"/>
      <c r="AY167" s="209"/>
      <c r="AZ167" s="209"/>
      <c r="BA167" s="209"/>
      <c r="BB167" s="209"/>
      <c r="BC167" s="209"/>
      <c r="BD167" s="209"/>
      <c r="BE167" s="209"/>
      <c r="BF167" s="209"/>
      <c r="BG167" s="209"/>
      <c r="BH167" s="209"/>
      <c r="BI167" s="209"/>
      <c r="BJ167" s="209"/>
      <c r="BK167" s="209"/>
      <c r="BL167" s="209"/>
      <c r="BM167" s="209"/>
      <c r="BN167" s="209"/>
      <c r="BO167" s="209"/>
      <c r="BP167" s="209"/>
      <c r="BQ167" s="209"/>
      <c r="BR167" s="209"/>
      <c r="BS167" s="209"/>
      <c r="BT167" s="209"/>
      <c r="BU167" s="209"/>
      <c r="BV167" s="209"/>
      <c r="BW167" s="209"/>
      <c r="BX167" s="209"/>
      <c r="BY167" s="209"/>
      <c r="BZ167" s="209"/>
      <c r="CA167" s="209"/>
      <c r="CB167" s="209"/>
      <c r="CC167" s="209"/>
      <c r="CD167" s="209"/>
      <c r="CE167" s="209"/>
      <c r="CF167" s="209"/>
      <c r="CG167" s="209"/>
      <c r="CH167" s="209"/>
      <c r="CI167" s="209"/>
      <c r="CJ167" s="209"/>
      <c r="CK167" s="209"/>
      <c r="CL167" s="209"/>
      <c r="CM167" s="209"/>
      <c r="CN167" s="209"/>
      <c r="CO167" s="209"/>
      <c r="CP167" s="209"/>
      <c r="CQ167" s="209"/>
      <c r="CR167" s="209"/>
      <c r="CS167" s="209"/>
      <c r="CT167" s="209"/>
      <c r="CU167" s="209"/>
      <c r="CV167" s="209"/>
      <c r="CW167" s="209"/>
      <c r="CX167" s="209"/>
      <c r="CY167" s="209"/>
      <c r="CZ167" s="209"/>
      <c r="DA167" s="209"/>
      <c r="DB167" s="209"/>
      <c r="DC167" s="209"/>
      <c r="DD167" s="209"/>
      <c r="DE167" s="209"/>
      <c r="DF167" s="209"/>
      <c r="DG167" s="209"/>
      <c r="DH167" s="209"/>
      <c r="DI167" s="209"/>
      <c r="DJ167" s="209"/>
      <c r="DK167" s="209"/>
      <c r="DL167" s="209"/>
      <c r="DM167" s="209"/>
      <c r="DN167" s="209"/>
      <c r="DO167" s="209"/>
      <c r="DP167" s="209"/>
      <c r="DQ167" s="209"/>
      <c r="DR167" s="209"/>
      <c r="DS167" s="209"/>
      <c r="DT167" s="209"/>
      <c r="DU167" s="209"/>
      <c r="DV167" s="209"/>
      <c r="DW167" s="209"/>
      <c r="DX167" s="209"/>
      <c r="DY167" s="209"/>
      <c r="DZ167" s="209"/>
      <c r="EA167" s="209"/>
      <c r="EB167" s="209"/>
      <c r="EC167" s="209"/>
      <c r="ED167" s="209"/>
      <c r="EE167" s="209"/>
      <c r="EF167" s="209"/>
      <c r="EG167" s="209"/>
      <c r="EH167" s="209"/>
      <c r="EI167" s="209"/>
      <c r="EJ167" s="209"/>
      <c r="EK167" s="209"/>
      <c r="EL167" s="209"/>
      <c r="EM167" s="209"/>
      <c r="EN167" s="209"/>
      <c r="EO167" s="209"/>
      <c r="EP167" s="209"/>
      <c r="EQ167" s="209"/>
      <c r="ER167" s="209"/>
      <c r="ES167" s="209"/>
      <c r="ET167" s="209"/>
      <c r="EU167" s="209"/>
      <c r="EV167" s="209"/>
      <c r="EW167" s="209"/>
      <c r="EX167" s="209"/>
      <c r="EY167" s="209"/>
      <c r="EZ167" s="209"/>
      <c r="FA167" s="209"/>
      <c r="FB167" s="209"/>
      <c r="FC167" s="209"/>
      <c r="FD167" s="209"/>
      <c r="FE167" s="209"/>
      <c r="FF167" s="209"/>
      <c r="FG167" s="209"/>
      <c r="FH167" s="209"/>
      <c r="FI167" s="209"/>
      <c r="FJ167" s="209"/>
      <c r="FK167" s="209"/>
      <c r="FL167" s="209"/>
      <c r="FM167" s="209"/>
      <c r="FN167" s="209"/>
      <c r="FO167" s="209"/>
      <c r="FP167" s="209"/>
      <c r="FQ167" s="209"/>
      <c r="FR167" s="209"/>
      <c r="FS167" s="209"/>
      <c r="FT167" s="209"/>
      <c r="FU167" s="209"/>
      <c r="FV167" s="209"/>
      <c r="FW167" s="209"/>
      <c r="FX167" s="209"/>
      <c r="FY167" s="209"/>
      <c r="FZ167" s="209"/>
      <c r="GA167" s="209"/>
      <c r="GB167" s="209"/>
      <c r="GC167" s="209"/>
      <c r="GD167" s="209"/>
      <c r="GE167" s="209"/>
      <c r="GF167" s="209"/>
      <c r="GG167" s="209"/>
      <c r="GH167" s="209"/>
      <c r="GI167" s="209"/>
      <c r="GJ167" s="209"/>
      <c r="GK167" s="209"/>
      <c r="GL167" s="209"/>
      <c r="GM167" s="209"/>
      <c r="GN167" s="209"/>
      <c r="GO167" s="209"/>
      <c r="GP167" s="209"/>
      <c r="GQ167" s="209"/>
      <c r="GR167" s="209"/>
      <c r="GS167" s="209"/>
      <c r="GT167" s="209"/>
      <c r="GU167" s="209"/>
      <c r="GV167" s="209"/>
      <c r="GW167" s="209"/>
      <c r="GX167" s="209"/>
      <c r="GY167" s="209"/>
      <c r="GZ167" s="209"/>
      <c r="HA167" s="209"/>
      <c r="HB167" s="209"/>
      <c r="HC167" s="209"/>
      <c r="HD167" s="209"/>
      <c r="HE167" s="209"/>
      <c r="HF167" s="209"/>
      <c r="HG167" s="209"/>
      <c r="HH167" s="209"/>
      <c r="HI167" s="209"/>
      <c r="HJ167" s="209"/>
      <c r="HK167" s="209"/>
      <c r="HL167" s="209"/>
      <c r="HM167" s="209"/>
      <c r="HN167" s="209"/>
      <c r="HO167" s="209"/>
      <c r="HP167" s="209"/>
      <c r="HQ167" s="209"/>
      <c r="HR167" s="209"/>
      <c r="HS167" s="209"/>
      <c r="HT167" s="209"/>
      <c r="HU167" s="209"/>
      <c r="HV167" s="209"/>
      <c r="HW167" s="209"/>
      <c r="HX167" s="209"/>
      <c r="HY167" s="209"/>
      <c r="HZ167" s="209"/>
      <c r="IA167" s="209"/>
      <c r="IB167" s="209"/>
      <c r="IC167" s="209"/>
      <c r="ID167" s="209"/>
      <c r="IE167" s="209"/>
      <c r="IF167" s="209"/>
      <c r="IG167" s="209"/>
      <c r="IH167" s="209"/>
      <c r="II167" s="209"/>
      <c r="IJ167" s="209"/>
      <c r="IK167" s="209"/>
      <c r="IL167" s="209"/>
      <c r="IM167" s="209"/>
      <c r="IN167" s="209"/>
      <c r="IO167" s="209"/>
      <c r="IP167" s="209"/>
      <c r="IQ167" s="209"/>
      <c r="IR167" s="209"/>
      <c r="IS167" s="209"/>
      <c r="IT167" s="209"/>
      <c r="IU167" s="209"/>
      <c r="IV167" s="209"/>
      <c r="IW167" s="209"/>
      <c r="IX167" s="209"/>
      <c r="IY167" s="209"/>
      <c r="IZ167" s="209"/>
      <c r="JA167" s="209"/>
      <c r="JB167" s="209"/>
      <c r="JC167" s="209"/>
      <c r="JD167" s="209"/>
      <c r="JE167" s="209"/>
      <c r="JF167" s="209"/>
      <c r="JG167" s="209"/>
      <c r="JH167" s="209"/>
      <c r="JI167" s="209"/>
      <c r="JJ167" s="209"/>
      <c r="JK167" s="209"/>
      <c r="JL167" s="209"/>
      <c r="JM167" s="209"/>
      <c r="JN167" s="209"/>
      <c r="JO167" s="209"/>
      <c r="JP167" s="209"/>
      <c r="JQ167" s="209"/>
      <c r="JR167" s="209"/>
      <c r="JS167" s="209"/>
      <c r="JT167" s="209"/>
      <c r="JU167" s="209"/>
      <c r="JV167" s="209"/>
      <c r="JW167" s="209"/>
      <c r="JX167" s="209"/>
      <c r="JY167" s="209"/>
      <c r="JZ167" s="209"/>
      <c r="KA167" s="209"/>
      <c r="KB167" s="209"/>
    </row>
    <row r="168" spans="1:288" s="147" customFormat="1" x14ac:dyDescent="0.15">
      <c r="A168" s="902">
        <v>420</v>
      </c>
      <c r="B168" s="182" t="s">
        <v>457</v>
      </c>
      <c r="C168" s="168">
        <v>17.72</v>
      </c>
      <c r="D168" s="86">
        <v>1</v>
      </c>
      <c r="E168" s="169">
        <f t="shared" si="10"/>
        <v>17.72</v>
      </c>
      <c r="F168" s="232" t="s">
        <v>412</v>
      </c>
      <c r="G168" s="189"/>
      <c r="H168" s="925" t="s">
        <v>3</v>
      </c>
      <c r="I168" s="669" t="s">
        <v>11</v>
      </c>
      <c r="J168" s="86">
        <v>314</v>
      </c>
      <c r="K168" s="219">
        <f t="shared" si="9"/>
        <v>5564.08</v>
      </c>
      <c r="M168" s="209"/>
      <c r="N168" s="209"/>
      <c r="O168" s="209"/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  <c r="AA168" s="209"/>
      <c r="AB168" s="209"/>
      <c r="AC168" s="209"/>
      <c r="AD168" s="209"/>
      <c r="AE168" s="209"/>
      <c r="AF168" s="209"/>
      <c r="AG168" s="209"/>
      <c r="AH168" s="209"/>
      <c r="AI168" s="209"/>
      <c r="AJ168" s="209"/>
      <c r="AK168" s="209"/>
      <c r="AL168" s="209"/>
      <c r="AM168" s="209"/>
      <c r="AN168" s="209"/>
      <c r="AO168" s="209"/>
      <c r="AP168" s="209"/>
      <c r="AQ168" s="209"/>
      <c r="AR168" s="209"/>
      <c r="AS168" s="209"/>
      <c r="AT168" s="209"/>
      <c r="AU168" s="209"/>
      <c r="AV168" s="209"/>
      <c r="AW168" s="209"/>
      <c r="AX168" s="209"/>
      <c r="AY168" s="209"/>
      <c r="AZ168" s="209"/>
      <c r="BA168" s="209"/>
      <c r="BB168" s="209"/>
      <c r="BC168" s="209"/>
      <c r="BD168" s="209"/>
      <c r="BE168" s="209"/>
      <c r="BF168" s="209"/>
      <c r="BG168" s="209"/>
      <c r="BH168" s="209"/>
      <c r="BI168" s="209"/>
      <c r="BJ168" s="209"/>
      <c r="BK168" s="209"/>
      <c r="BL168" s="209"/>
      <c r="BM168" s="209"/>
      <c r="BN168" s="209"/>
      <c r="BO168" s="209"/>
      <c r="BP168" s="209"/>
      <c r="BQ168" s="209"/>
      <c r="BR168" s="209"/>
      <c r="BS168" s="209"/>
      <c r="BT168" s="209"/>
      <c r="BU168" s="209"/>
      <c r="BV168" s="209"/>
      <c r="BW168" s="209"/>
      <c r="BX168" s="209"/>
      <c r="BY168" s="209"/>
      <c r="BZ168" s="209"/>
      <c r="CA168" s="209"/>
      <c r="CB168" s="209"/>
      <c r="CC168" s="209"/>
      <c r="CD168" s="209"/>
      <c r="CE168" s="209"/>
      <c r="CF168" s="209"/>
      <c r="CG168" s="209"/>
      <c r="CH168" s="209"/>
      <c r="CI168" s="209"/>
      <c r="CJ168" s="209"/>
      <c r="CK168" s="209"/>
      <c r="CL168" s="209"/>
      <c r="CM168" s="209"/>
      <c r="CN168" s="209"/>
      <c r="CO168" s="209"/>
      <c r="CP168" s="209"/>
      <c r="CQ168" s="209"/>
      <c r="CR168" s="209"/>
      <c r="CS168" s="209"/>
      <c r="CT168" s="209"/>
      <c r="CU168" s="209"/>
      <c r="CV168" s="209"/>
      <c r="CW168" s="209"/>
      <c r="CX168" s="209"/>
      <c r="CY168" s="209"/>
      <c r="CZ168" s="209"/>
      <c r="DA168" s="209"/>
      <c r="DB168" s="209"/>
      <c r="DC168" s="209"/>
      <c r="DD168" s="209"/>
      <c r="DE168" s="209"/>
      <c r="DF168" s="209"/>
      <c r="DG168" s="209"/>
      <c r="DH168" s="209"/>
      <c r="DI168" s="209"/>
      <c r="DJ168" s="209"/>
      <c r="DK168" s="209"/>
      <c r="DL168" s="209"/>
      <c r="DM168" s="209"/>
      <c r="DN168" s="209"/>
      <c r="DO168" s="209"/>
      <c r="DP168" s="209"/>
      <c r="DQ168" s="209"/>
      <c r="DR168" s="209"/>
      <c r="DS168" s="209"/>
      <c r="DT168" s="209"/>
      <c r="DU168" s="209"/>
      <c r="DV168" s="209"/>
      <c r="DW168" s="209"/>
      <c r="DX168" s="209"/>
      <c r="DY168" s="209"/>
      <c r="DZ168" s="209"/>
      <c r="EA168" s="209"/>
      <c r="EB168" s="209"/>
      <c r="EC168" s="209"/>
      <c r="ED168" s="209"/>
      <c r="EE168" s="209"/>
      <c r="EF168" s="209"/>
      <c r="EG168" s="209"/>
      <c r="EH168" s="209"/>
      <c r="EI168" s="209"/>
      <c r="EJ168" s="209"/>
      <c r="EK168" s="209"/>
      <c r="EL168" s="209"/>
      <c r="EM168" s="209"/>
      <c r="EN168" s="209"/>
      <c r="EO168" s="209"/>
      <c r="EP168" s="209"/>
      <c r="EQ168" s="209"/>
      <c r="ER168" s="209"/>
      <c r="ES168" s="209"/>
      <c r="ET168" s="209"/>
      <c r="EU168" s="209"/>
      <c r="EV168" s="209"/>
      <c r="EW168" s="209"/>
      <c r="EX168" s="209"/>
      <c r="EY168" s="209"/>
      <c r="EZ168" s="209"/>
      <c r="FA168" s="209"/>
      <c r="FB168" s="209"/>
      <c r="FC168" s="209"/>
      <c r="FD168" s="209"/>
      <c r="FE168" s="209"/>
      <c r="FF168" s="209"/>
      <c r="FG168" s="209"/>
      <c r="FH168" s="209"/>
      <c r="FI168" s="209"/>
      <c r="FJ168" s="209"/>
      <c r="FK168" s="209"/>
      <c r="FL168" s="209"/>
      <c r="FM168" s="209"/>
      <c r="FN168" s="209"/>
      <c r="FO168" s="209"/>
      <c r="FP168" s="209"/>
      <c r="FQ168" s="209"/>
      <c r="FR168" s="209"/>
      <c r="FS168" s="209"/>
      <c r="FT168" s="209"/>
      <c r="FU168" s="209"/>
      <c r="FV168" s="209"/>
      <c r="FW168" s="209"/>
      <c r="FX168" s="209"/>
      <c r="FY168" s="209"/>
      <c r="FZ168" s="209"/>
      <c r="GA168" s="209"/>
      <c r="GB168" s="209"/>
      <c r="GC168" s="209"/>
      <c r="GD168" s="209"/>
      <c r="GE168" s="209"/>
      <c r="GF168" s="209"/>
      <c r="GG168" s="209"/>
      <c r="GH168" s="209"/>
      <c r="GI168" s="209"/>
      <c r="GJ168" s="209"/>
      <c r="GK168" s="209"/>
      <c r="GL168" s="209"/>
      <c r="GM168" s="209"/>
      <c r="GN168" s="209"/>
      <c r="GO168" s="209"/>
      <c r="GP168" s="209"/>
      <c r="GQ168" s="209"/>
      <c r="GR168" s="209"/>
      <c r="GS168" s="209"/>
      <c r="GT168" s="209"/>
      <c r="GU168" s="209"/>
      <c r="GV168" s="209"/>
      <c r="GW168" s="209"/>
      <c r="GX168" s="209"/>
      <c r="GY168" s="209"/>
      <c r="GZ168" s="209"/>
      <c r="HA168" s="209"/>
      <c r="HB168" s="209"/>
      <c r="HC168" s="209"/>
      <c r="HD168" s="209"/>
      <c r="HE168" s="209"/>
      <c r="HF168" s="209"/>
      <c r="HG168" s="209"/>
      <c r="HH168" s="209"/>
      <c r="HI168" s="209"/>
      <c r="HJ168" s="209"/>
      <c r="HK168" s="209"/>
      <c r="HL168" s="209"/>
      <c r="HM168" s="209"/>
      <c r="HN168" s="209"/>
      <c r="HO168" s="209"/>
      <c r="HP168" s="209"/>
      <c r="HQ168" s="209"/>
      <c r="HR168" s="209"/>
      <c r="HS168" s="209"/>
      <c r="HT168" s="209"/>
      <c r="HU168" s="209"/>
      <c r="HV168" s="209"/>
      <c r="HW168" s="209"/>
      <c r="HX168" s="209"/>
      <c r="HY168" s="209"/>
      <c r="HZ168" s="209"/>
      <c r="IA168" s="209"/>
      <c r="IB168" s="209"/>
      <c r="IC168" s="209"/>
      <c r="ID168" s="209"/>
      <c r="IE168" s="209"/>
      <c r="IF168" s="209"/>
      <c r="IG168" s="209"/>
      <c r="IH168" s="209"/>
      <c r="II168" s="209"/>
      <c r="IJ168" s="209"/>
      <c r="IK168" s="209"/>
      <c r="IL168" s="209"/>
      <c r="IM168" s="209"/>
      <c r="IN168" s="209"/>
      <c r="IO168" s="209"/>
      <c r="IP168" s="209"/>
      <c r="IQ168" s="209"/>
      <c r="IR168" s="209"/>
      <c r="IS168" s="209"/>
      <c r="IT168" s="209"/>
      <c r="IU168" s="209"/>
      <c r="IV168" s="209"/>
      <c r="IW168" s="209"/>
      <c r="IX168" s="209"/>
      <c r="IY168" s="209"/>
      <c r="IZ168" s="209"/>
      <c r="JA168" s="209"/>
      <c r="JB168" s="209"/>
      <c r="JC168" s="209"/>
      <c r="JD168" s="209"/>
      <c r="JE168" s="209"/>
      <c r="JF168" s="209"/>
      <c r="JG168" s="209"/>
      <c r="JH168" s="209"/>
      <c r="JI168" s="209"/>
      <c r="JJ168" s="209"/>
      <c r="JK168" s="209"/>
      <c r="JL168" s="209"/>
      <c r="JM168" s="209"/>
      <c r="JN168" s="209"/>
      <c r="JO168" s="209"/>
      <c r="JP168" s="209"/>
      <c r="JQ168" s="209"/>
      <c r="JR168" s="209"/>
      <c r="JS168" s="209"/>
      <c r="JT168" s="209"/>
      <c r="JU168" s="209"/>
      <c r="JV168" s="209"/>
      <c r="JW168" s="209"/>
      <c r="JX168" s="209"/>
      <c r="JY168" s="209"/>
      <c r="JZ168" s="209"/>
      <c r="KA168" s="209"/>
      <c r="KB168" s="209"/>
    </row>
    <row r="169" spans="1:288" s="147" customFormat="1" x14ac:dyDescent="0.15">
      <c r="A169" s="902">
        <v>421</v>
      </c>
      <c r="B169" s="182" t="s">
        <v>458</v>
      </c>
      <c r="C169" s="168">
        <v>58.87</v>
      </c>
      <c r="D169" s="86">
        <v>1</v>
      </c>
      <c r="E169" s="169">
        <f t="shared" si="10"/>
        <v>58.87</v>
      </c>
      <c r="F169" s="232" t="s">
        <v>412</v>
      </c>
      <c r="G169" s="189"/>
      <c r="H169" s="925" t="s">
        <v>3</v>
      </c>
      <c r="I169" s="669" t="s">
        <v>11</v>
      </c>
      <c r="J169" s="86">
        <v>314</v>
      </c>
      <c r="K169" s="219">
        <f t="shared" si="9"/>
        <v>18485.18</v>
      </c>
      <c r="M169" s="209"/>
      <c r="N169" s="209"/>
      <c r="O169" s="209"/>
      <c r="P169" s="209"/>
      <c r="Q169" s="209"/>
      <c r="R169" s="209"/>
      <c r="S169" s="209"/>
      <c r="T169" s="209"/>
      <c r="U169" s="209"/>
      <c r="V169" s="209"/>
      <c r="W169" s="209"/>
      <c r="X169" s="209"/>
      <c r="Y169" s="209"/>
      <c r="Z169" s="209"/>
      <c r="AA169" s="209"/>
      <c r="AB169" s="209"/>
      <c r="AC169" s="209"/>
      <c r="AD169" s="209"/>
      <c r="AE169" s="209"/>
      <c r="AF169" s="209"/>
      <c r="AG169" s="209"/>
      <c r="AH169" s="209"/>
      <c r="AI169" s="209"/>
      <c r="AJ169" s="209"/>
      <c r="AK169" s="209"/>
      <c r="AL169" s="209"/>
      <c r="AM169" s="209"/>
      <c r="AN169" s="209"/>
      <c r="AO169" s="209"/>
      <c r="AP169" s="209"/>
      <c r="AQ169" s="209"/>
      <c r="AR169" s="209"/>
      <c r="AS169" s="209"/>
      <c r="AT169" s="209"/>
      <c r="AU169" s="209"/>
      <c r="AV169" s="209"/>
      <c r="AW169" s="209"/>
      <c r="AX169" s="209"/>
      <c r="AY169" s="209"/>
      <c r="AZ169" s="209"/>
      <c r="BA169" s="209"/>
      <c r="BB169" s="209"/>
      <c r="BC169" s="209"/>
      <c r="BD169" s="209"/>
      <c r="BE169" s="209"/>
      <c r="BF169" s="209"/>
      <c r="BG169" s="209"/>
      <c r="BH169" s="209"/>
      <c r="BI169" s="209"/>
      <c r="BJ169" s="209"/>
      <c r="BK169" s="209"/>
      <c r="BL169" s="209"/>
      <c r="BM169" s="209"/>
      <c r="BN169" s="209"/>
      <c r="BO169" s="209"/>
      <c r="BP169" s="209"/>
      <c r="BQ169" s="209"/>
      <c r="BR169" s="209"/>
      <c r="BS169" s="209"/>
      <c r="BT169" s="209"/>
      <c r="BU169" s="209"/>
      <c r="BV169" s="209"/>
      <c r="BW169" s="209"/>
      <c r="BX169" s="209"/>
      <c r="BY169" s="209"/>
      <c r="BZ169" s="209"/>
      <c r="CA169" s="209"/>
      <c r="CB169" s="209"/>
      <c r="CC169" s="209"/>
      <c r="CD169" s="209"/>
      <c r="CE169" s="209"/>
      <c r="CF169" s="209"/>
      <c r="CG169" s="209"/>
      <c r="CH169" s="209"/>
      <c r="CI169" s="209"/>
      <c r="CJ169" s="209"/>
      <c r="CK169" s="209"/>
      <c r="CL169" s="209"/>
      <c r="CM169" s="209"/>
      <c r="CN169" s="209"/>
      <c r="CO169" s="209"/>
      <c r="CP169" s="209"/>
      <c r="CQ169" s="209"/>
      <c r="CR169" s="209"/>
      <c r="CS169" s="209"/>
      <c r="CT169" s="209"/>
      <c r="CU169" s="209"/>
      <c r="CV169" s="209"/>
      <c r="CW169" s="209"/>
      <c r="CX169" s="209"/>
      <c r="CY169" s="209"/>
      <c r="CZ169" s="209"/>
      <c r="DA169" s="209"/>
      <c r="DB169" s="209"/>
      <c r="DC169" s="209"/>
      <c r="DD169" s="209"/>
      <c r="DE169" s="209"/>
      <c r="DF169" s="209"/>
      <c r="DG169" s="209"/>
      <c r="DH169" s="209"/>
      <c r="DI169" s="209"/>
      <c r="DJ169" s="209"/>
      <c r="DK169" s="209"/>
      <c r="DL169" s="209"/>
      <c r="DM169" s="209"/>
      <c r="DN169" s="209"/>
      <c r="DO169" s="209"/>
      <c r="DP169" s="209"/>
      <c r="DQ169" s="209"/>
      <c r="DR169" s="209"/>
      <c r="DS169" s="209"/>
      <c r="DT169" s="209"/>
      <c r="DU169" s="209"/>
      <c r="DV169" s="209"/>
      <c r="DW169" s="209"/>
      <c r="DX169" s="209"/>
      <c r="DY169" s="209"/>
      <c r="DZ169" s="209"/>
      <c r="EA169" s="209"/>
      <c r="EB169" s="209"/>
      <c r="EC169" s="209"/>
      <c r="ED169" s="209"/>
      <c r="EE169" s="209"/>
      <c r="EF169" s="209"/>
      <c r="EG169" s="209"/>
      <c r="EH169" s="209"/>
      <c r="EI169" s="209"/>
      <c r="EJ169" s="209"/>
      <c r="EK169" s="209"/>
      <c r="EL169" s="209"/>
      <c r="EM169" s="209"/>
      <c r="EN169" s="209"/>
      <c r="EO169" s="209"/>
      <c r="EP169" s="209"/>
      <c r="EQ169" s="209"/>
      <c r="ER169" s="209"/>
      <c r="ES169" s="209"/>
      <c r="ET169" s="209"/>
      <c r="EU169" s="209"/>
      <c r="EV169" s="209"/>
      <c r="EW169" s="209"/>
      <c r="EX169" s="209"/>
      <c r="EY169" s="209"/>
      <c r="EZ169" s="209"/>
      <c r="FA169" s="209"/>
      <c r="FB169" s="209"/>
      <c r="FC169" s="209"/>
      <c r="FD169" s="209"/>
      <c r="FE169" s="209"/>
      <c r="FF169" s="209"/>
      <c r="FG169" s="209"/>
      <c r="FH169" s="209"/>
      <c r="FI169" s="209"/>
      <c r="FJ169" s="209"/>
      <c r="FK169" s="209"/>
      <c r="FL169" s="209"/>
      <c r="FM169" s="209"/>
      <c r="FN169" s="209"/>
      <c r="FO169" s="209"/>
      <c r="FP169" s="209"/>
      <c r="FQ169" s="209"/>
      <c r="FR169" s="209"/>
      <c r="FS169" s="209"/>
      <c r="FT169" s="209"/>
      <c r="FU169" s="209"/>
      <c r="FV169" s="209"/>
      <c r="FW169" s="209"/>
      <c r="FX169" s="209"/>
      <c r="FY169" s="209"/>
      <c r="FZ169" s="209"/>
      <c r="GA169" s="209"/>
      <c r="GB169" s="209"/>
      <c r="GC169" s="209"/>
      <c r="GD169" s="209"/>
      <c r="GE169" s="209"/>
      <c r="GF169" s="209"/>
      <c r="GG169" s="209"/>
      <c r="GH169" s="209"/>
      <c r="GI169" s="209"/>
      <c r="GJ169" s="209"/>
      <c r="GK169" s="209"/>
      <c r="GL169" s="209"/>
      <c r="GM169" s="209"/>
      <c r="GN169" s="209"/>
      <c r="GO169" s="209"/>
      <c r="GP169" s="209"/>
      <c r="GQ169" s="209"/>
      <c r="GR169" s="209"/>
      <c r="GS169" s="209"/>
      <c r="GT169" s="209"/>
      <c r="GU169" s="209"/>
      <c r="GV169" s="209"/>
      <c r="GW169" s="209"/>
      <c r="GX169" s="209"/>
      <c r="GY169" s="209"/>
      <c r="GZ169" s="209"/>
      <c r="HA169" s="209"/>
      <c r="HB169" s="209"/>
      <c r="HC169" s="209"/>
      <c r="HD169" s="209"/>
      <c r="HE169" s="209"/>
      <c r="HF169" s="209"/>
      <c r="HG169" s="209"/>
      <c r="HH169" s="209"/>
      <c r="HI169" s="209"/>
      <c r="HJ169" s="209"/>
      <c r="HK169" s="209"/>
      <c r="HL169" s="209"/>
      <c r="HM169" s="209"/>
      <c r="HN169" s="209"/>
      <c r="HO169" s="209"/>
      <c r="HP169" s="209"/>
      <c r="HQ169" s="209"/>
      <c r="HR169" s="209"/>
      <c r="HS169" s="209"/>
      <c r="HT169" s="209"/>
      <c r="HU169" s="209"/>
      <c r="HV169" s="209"/>
      <c r="HW169" s="209"/>
      <c r="HX169" s="209"/>
      <c r="HY169" s="209"/>
      <c r="HZ169" s="209"/>
      <c r="IA169" s="209"/>
      <c r="IB169" s="209"/>
      <c r="IC169" s="209"/>
      <c r="ID169" s="209"/>
      <c r="IE169" s="209"/>
      <c r="IF169" s="209"/>
      <c r="IG169" s="209"/>
      <c r="IH169" s="209"/>
      <c r="II169" s="209"/>
      <c r="IJ169" s="209"/>
      <c r="IK169" s="209"/>
      <c r="IL169" s="209"/>
      <c r="IM169" s="209"/>
      <c r="IN169" s="209"/>
      <c r="IO169" s="209"/>
      <c r="IP169" s="209"/>
      <c r="IQ169" s="209"/>
      <c r="IR169" s="209"/>
      <c r="IS169" s="209"/>
      <c r="IT169" s="209"/>
      <c r="IU169" s="209"/>
      <c r="IV169" s="209"/>
      <c r="IW169" s="209"/>
      <c r="IX169" s="209"/>
      <c r="IY169" s="209"/>
      <c r="IZ169" s="209"/>
      <c r="JA169" s="209"/>
      <c r="JB169" s="209"/>
      <c r="JC169" s="209"/>
      <c r="JD169" s="209"/>
      <c r="JE169" s="209"/>
      <c r="JF169" s="209"/>
      <c r="JG169" s="209"/>
      <c r="JH169" s="209"/>
      <c r="JI169" s="209"/>
      <c r="JJ169" s="209"/>
      <c r="JK169" s="209"/>
      <c r="JL169" s="209"/>
      <c r="JM169" s="209"/>
      <c r="JN169" s="209"/>
      <c r="JO169" s="209"/>
      <c r="JP169" s="209"/>
      <c r="JQ169" s="209"/>
      <c r="JR169" s="209"/>
      <c r="JS169" s="209"/>
      <c r="JT169" s="209"/>
      <c r="JU169" s="209"/>
      <c r="JV169" s="209"/>
      <c r="JW169" s="209"/>
      <c r="JX169" s="209"/>
      <c r="JY169" s="209"/>
      <c r="JZ169" s="209"/>
      <c r="KA169" s="209"/>
      <c r="KB169" s="209"/>
    </row>
    <row r="170" spans="1:288" s="147" customFormat="1" hidden="1" x14ac:dyDescent="0.15">
      <c r="A170" s="982">
        <v>422</v>
      </c>
      <c r="B170" s="182" t="s">
        <v>1136</v>
      </c>
      <c r="C170" s="168"/>
      <c r="D170" s="86"/>
      <c r="E170" s="169"/>
      <c r="F170" s="232" t="s">
        <v>412</v>
      </c>
      <c r="G170" s="189"/>
      <c r="H170" s="925"/>
      <c r="I170" s="669"/>
      <c r="J170" s="86"/>
      <c r="K170" s="219">
        <f t="shared" si="9"/>
        <v>0</v>
      </c>
      <c r="M170" s="209"/>
      <c r="N170" s="209"/>
      <c r="O170" s="209"/>
      <c r="P170" s="209"/>
      <c r="Q170" s="209"/>
      <c r="R170" s="209"/>
      <c r="S170" s="209"/>
      <c r="T170" s="209"/>
      <c r="U170" s="209"/>
      <c r="V170" s="209"/>
      <c r="W170" s="209"/>
      <c r="X170" s="209"/>
      <c r="Y170" s="209"/>
      <c r="Z170" s="209"/>
      <c r="AA170" s="209"/>
      <c r="AB170" s="209"/>
      <c r="AC170" s="209"/>
      <c r="AD170" s="209"/>
      <c r="AE170" s="209"/>
      <c r="AF170" s="209"/>
      <c r="AG170" s="209"/>
      <c r="AH170" s="209"/>
      <c r="AI170" s="209"/>
      <c r="AJ170" s="209"/>
      <c r="AK170" s="209"/>
      <c r="AL170" s="209"/>
      <c r="AM170" s="209"/>
      <c r="AN170" s="209"/>
      <c r="AO170" s="209"/>
      <c r="AP170" s="209"/>
      <c r="AQ170" s="209"/>
      <c r="AR170" s="209"/>
      <c r="AS170" s="209"/>
      <c r="AT170" s="209"/>
      <c r="AU170" s="209"/>
      <c r="AV170" s="209"/>
      <c r="AW170" s="209"/>
      <c r="AX170" s="209"/>
      <c r="AY170" s="209"/>
      <c r="AZ170" s="209"/>
      <c r="BA170" s="209"/>
      <c r="BB170" s="209"/>
      <c r="BC170" s="209"/>
      <c r="BD170" s="209"/>
      <c r="BE170" s="209"/>
      <c r="BF170" s="209"/>
      <c r="BG170" s="209"/>
      <c r="BH170" s="209"/>
      <c r="BI170" s="209"/>
      <c r="BJ170" s="209"/>
      <c r="BK170" s="209"/>
      <c r="BL170" s="209"/>
      <c r="BM170" s="209"/>
      <c r="BN170" s="209"/>
      <c r="BO170" s="209"/>
      <c r="BP170" s="209"/>
      <c r="BQ170" s="209"/>
      <c r="BR170" s="209"/>
      <c r="BS170" s="209"/>
      <c r="BT170" s="209"/>
      <c r="BU170" s="209"/>
      <c r="BV170" s="209"/>
      <c r="BW170" s="209"/>
      <c r="BX170" s="209"/>
      <c r="BY170" s="209"/>
      <c r="BZ170" s="209"/>
      <c r="CA170" s="209"/>
      <c r="CB170" s="209"/>
      <c r="CC170" s="209"/>
      <c r="CD170" s="209"/>
      <c r="CE170" s="209"/>
      <c r="CF170" s="209"/>
      <c r="CG170" s="209"/>
      <c r="CH170" s="209"/>
      <c r="CI170" s="209"/>
      <c r="CJ170" s="209"/>
      <c r="CK170" s="209"/>
      <c r="CL170" s="209"/>
      <c r="CM170" s="209"/>
      <c r="CN170" s="209"/>
      <c r="CO170" s="209"/>
      <c r="CP170" s="209"/>
      <c r="CQ170" s="209"/>
      <c r="CR170" s="209"/>
      <c r="CS170" s="209"/>
      <c r="CT170" s="209"/>
      <c r="CU170" s="209"/>
      <c r="CV170" s="209"/>
      <c r="CW170" s="209"/>
      <c r="CX170" s="209"/>
      <c r="CY170" s="209"/>
      <c r="CZ170" s="209"/>
      <c r="DA170" s="209"/>
      <c r="DB170" s="209"/>
      <c r="DC170" s="209"/>
      <c r="DD170" s="209"/>
      <c r="DE170" s="209"/>
      <c r="DF170" s="209"/>
      <c r="DG170" s="209"/>
      <c r="DH170" s="209"/>
      <c r="DI170" s="209"/>
      <c r="DJ170" s="209"/>
      <c r="DK170" s="209"/>
      <c r="DL170" s="209"/>
      <c r="DM170" s="209"/>
      <c r="DN170" s="209"/>
      <c r="DO170" s="209"/>
      <c r="DP170" s="209"/>
      <c r="DQ170" s="209"/>
      <c r="DR170" s="209"/>
      <c r="DS170" s="209"/>
      <c r="DT170" s="209"/>
      <c r="DU170" s="209"/>
      <c r="DV170" s="209"/>
      <c r="DW170" s="209"/>
      <c r="DX170" s="209"/>
      <c r="DY170" s="209"/>
      <c r="DZ170" s="209"/>
      <c r="EA170" s="209"/>
      <c r="EB170" s="209"/>
      <c r="EC170" s="209"/>
      <c r="ED170" s="209"/>
      <c r="EE170" s="209"/>
      <c r="EF170" s="209"/>
      <c r="EG170" s="209"/>
      <c r="EH170" s="209"/>
      <c r="EI170" s="209"/>
      <c r="EJ170" s="209"/>
      <c r="EK170" s="209"/>
      <c r="EL170" s="209"/>
      <c r="EM170" s="209"/>
      <c r="EN170" s="209"/>
      <c r="EO170" s="209"/>
      <c r="EP170" s="209"/>
      <c r="EQ170" s="209"/>
      <c r="ER170" s="209"/>
      <c r="ES170" s="209"/>
      <c r="ET170" s="209"/>
      <c r="EU170" s="209"/>
      <c r="EV170" s="209"/>
      <c r="EW170" s="209"/>
      <c r="EX170" s="209"/>
      <c r="EY170" s="209"/>
      <c r="EZ170" s="209"/>
      <c r="FA170" s="209"/>
      <c r="FB170" s="209"/>
      <c r="FC170" s="209"/>
      <c r="FD170" s="209"/>
      <c r="FE170" s="209"/>
      <c r="FF170" s="209"/>
      <c r="FG170" s="209"/>
      <c r="FH170" s="209"/>
      <c r="FI170" s="209"/>
      <c r="FJ170" s="209"/>
      <c r="FK170" s="209"/>
      <c r="FL170" s="209"/>
      <c r="FM170" s="209"/>
      <c r="FN170" s="209"/>
      <c r="FO170" s="209"/>
      <c r="FP170" s="209"/>
      <c r="FQ170" s="209"/>
      <c r="FR170" s="209"/>
      <c r="FS170" s="209"/>
      <c r="FT170" s="209"/>
      <c r="FU170" s="209"/>
      <c r="FV170" s="209"/>
      <c r="FW170" s="209"/>
      <c r="FX170" s="209"/>
      <c r="FY170" s="209"/>
      <c r="FZ170" s="209"/>
      <c r="GA170" s="209"/>
      <c r="GB170" s="209"/>
      <c r="GC170" s="209"/>
      <c r="GD170" s="209"/>
      <c r="GE170" s="209"/>
      <c r="GF170" s="209"/>
      <c r="GG170" s="209"/>
      <c r="GH170" s="209"/>
      <c r="GI170" s="209"/>
      <c r="GJ170" s="209"/>
      <c r="GK170" s="209"/>
      <c r="GL170" s="209"/>
      <c r="GM170" s="209"/>
      <c r="GN170" s="209"/>
      <c r="GO170" s="209"/>
      <c r="GP170" s="209"/>
      <c r="GQ170" s="209"/>
      <c r="GR170" s="209"/>
      <c r="GS170" s="209"/>
      <c r="GT170" s="209"/>
      <c r="GU170" s="209"/>
      <c r="GV170" s="209"/>
      <c r="GW170" s="209"/>
      <c r="GX170" s="209"/>
      <c r="GY170" s="209"/>
      <c r="GZ170" s="209"/>
      <c r="HA170" s="209"/>
      <c r="HB170" s="209"/>
      <c r="HC170" s="209"/>
      <c r="HD170" s="209"/>
      <c r="HE170" s="209"/>
      <c r="HF170" s="209"/>
      <c r="HG170" s="209"/>
      <c r="HH170" s="209"/>
      <c r="HI170" s="209"/>
      <c r="HJ170" s="209"/>
      <c r="HK170" s="209"/>
      <c r="HL170" s="209"/>
      <c r="HM170" s="209"/>
      <c r="HN170" s="209"/>
      <c r="HO170" s="209"/>
      <c r="HP170" s="209"/>
      <c r="HQ170" s="209"/>
      <c r="HR170" s="209"/>
      <c r="HS170" s="209"/>
      <c r="HT170" s="209"/>
      <c r="HU170" s="209"/>
      <c r="HV170" s="209"/>
      <c r="HW170" s="209"/>
      <c r="HX170" s="209"/>
      <c r="HY170" s="209"/>
      <c r="HZ170" s="209"/>
      <c r="IA170" s="209"/>
      <c r="IB170" s="209"/>
      <c r="IC170" s="209"/>
      <c r="ID170" s="209"/>
      <c r="IE170" s="209"/>
      <c r="IF170" s="209"/>
      <c r="IG170" s="209"/>
      <c r="IH170" s="209"/>
      <c r="II170" s="209"/>
      <c r="IJ170" s="209"/>
      <c r="IK170" s="209"/>
      <c r="IL170" s="209"/>
      <c r="IM170" s="209"/>
      <c r="IN170" s="209"/>
      <c r="IO170" s="209"/>
      <c r="IP170" s="209"/>
      <c r="IQ170" s="209"/>
      <c r="IR170" s="209"/>
      <c r="IS170" s="209"/>
      <c r="IT170" s="209"/>
      <c r="IU170" s="209"/>
      <c r="IV170" s="209"/>
      <c r="IW170" s="209"/>
      <c r="IX170" s="209"/>
      <c r="IY170" s="209"/>
      <c r="IZ170" s="209"/>
      <c r="JA170" s="209"/>
      <c r="JB170" s="209"/>
      <c r="JC170" s="209"/>
      <c r="JD170" s="209"/>
      <c r="JE170" s="209"/>
      <c r="JF170" s="209"/>
      <c r="JG170" s="209"/>
      <c r="JH170" s="209"/>
      <c r="JI170" s="209"/>
      <c r="JJ170" s="209"/>
      <c r="JK170" s="209"/>
      <c r="JL170" s="209"/>
      <c r="JM170" s="209"/>
      <c r="JN170" s="209"/>
      <c r="JO170" s="209"/>
      <c r="JP170" s="209"/>
      <c r="JQ170" s="209"/>
      <c r="JR170" s="209"/>
      <c r="JS170" s="209"/>
      <c r="JT170" s="209"/>
      <c r="JU170" s="209"/>
      <c r="JV170" s="209"/>
      <c r="JW170" s="209"/>
      <c r="JX170" s="209"/>
      <c r="JY170" s="209"/>
      <c r="JZ170" s="209"/>
      <c r="KA170" s="209"/>
      <c r="KB170" s="209"/>
    </row>
    <row r="171" spans="1:288" s="147" customFormat="1" x14ac:dyDescent="0.15">
      <c r="A171" s="902" t="s">
        <v>459</v>
      </c>
      <c r="B171" s="182" t="s">
        <v>91</v>
      </c>
      <c r="C171" s="168">
        <v>15.53</v>
      </c>
      <c r="D171" s="86">
        <v>1</v>
      </c>
      <c r="E171" s="169">
        <f t="shared" si="10"/>
        <v>15.53</v>
      </c>
      <c r="F171" s="232" t="s">
        <v>412</v>
      </c>
      <c r="G171" s="189"/>
      <c r="H171" s="925" t="s">
        <v>3</v>
      </c>
      <c r="I171" s="669" t="s">
        <v>11</v>
      </c>
      <c r="J171" s="86">
        <v>314</v>
      </c>
      <c r="K171" s="219">
        <f t="shared" si="9"/>
        <v>4876.42</v>
      </c>
      <c r="M171" s="209"/>
      <c r="N171" s="209"/>
      <c r="O171" s="209"/>
      <c r="P171" s="209"/>
      <c r="Q171" s="209"/>
      <c r="R171" s="209"/>
      <c r="S171" s="209"/>
      <c r="T171" s="209"/>
      <c r="U171" s="209"/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09"/>
      <c r="AK171" s="209"/>
      <c r="AL171" s="209"/>
      <c r="AM171" s="209"/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09"/>
      <c r="BQ171" s="209"/>
      <c r="BR171" s="209"/>
      <c r="BS171" s="209"/>
      <c r="BT171" s="209"/>
      <c r="BU171" s="209"/>
      <c r="BV171" s="209"/>
      <c r="BW171" s="209"/>
      <c r="BX171" s="209"/>
      <c r="BY171" s="209"/>
      <c r="BZ171" s="209"/>
      <c r="CA171" s="209"/>
      <c r="CB171" s="209"/>
      <c r="CC171" s="209"/>
      <c r="CD171" s="209"/>
      <c r="CE171" s="209"/>
      <c r="CF171" s="209"/>
      <c r="CG171" s="209"/>
      <c r="CH171" s="209"/>
      <c r="CI171" s="209"/>
      <c r="CJ171" s="209"/>
      <c r="CK171" s="209"/>
      <c r="CL171" s="209"/>
      <c r="CM171" s="209"/>
      <c r="CN171" s="209"/>
      <c r="CO171" s="209"/>
      <c r="CP171" s="209"/>
      <c r="CQ171" s="209"/>
      <c r="CR171" s="209"/>
      <c r="CS171" s="209"/>
      <c r="CT171" s="209"/>
      <c r="CU171" s="209"/>
      <c r="CV171" s="209"/>
      <c r="CW171" s="209"/>
      <c r="CX171" s="209"/>
      <c r="CY171" s="209"/>
      <c r="CZ171" s="209"/>
      <c r="DA171" s="209"/>
      <c r="DB171" s="209"/>
      <c r="DC171" s="209"/>
      <c r="DD171" s="209"/>
      <c r="DE171" s="209"/>
      <c r="DF171" s="209"/>
      <c r="DG171" s="209"/>
      <c r="DH171" s="209"/>
      <c r="DI171" s="209"/>
      <c r="DJ171" s="209"/>
      <c r="DK171" s="209"/>
      <c r="DL171" s="209"/>
      <c r="DM171" s="209"/>
      <c r="DN171" s="209"/>
      <c r="DO171" s="209"/>
      <c r="DP171" s="209"/>
      <c r="DQ171" s="209"/>
      <c r="DR171" s="209"/>
      <c r="DS171" s="209"/>
      <c r="DT171" s="209"/>
      <c r="DU171" s="209"/>
      <c r="DV171" s="209"/>
      <c r="DW171" s="209"/>
      <c r="DX171" s="209"/>
      <c r="DY171" s="209"/>
      <c r="DZ171" s="209"/>
      <c r="EA171" s="209"/>
      <c r="EB171" s="209"/>
      <c r="EC171" s="209"/>
      <c r="ED171" s="209"/>
      <c r="EE171" s="209"/>
      <c r="EF171" s="209"/>
      <c r="EG171" s="209"/>
      <c r="EH171" s="209"/>
      <c r="EI171" s="209"/>
      <c r="EJ171" s="209"/>
      <c r="EK171" s="209"/>
      <c r="EL171" s="209"/>
      <c r="EM171" s="209"/>
      <c r="EN171" s="209"/>
      <c r="EO171" s="209"/>
      <c r="EP171" s="209"/>
      <c r="EQ171" s="209"/>
      <c r="ER171" s="209"/>
      <c r="ES171" s="209"/>
      <c r="ET171" s="209"/>
      <c r="EU171" s="209"/>
      <c r="EV171" s="209"/>
      <c r="EW171" s="209"/>
      <c r="EX171" s="209"/>
      <c r="EY171" s="209"/>
      <c r="EZ171" s="209"/>
      <c r="FA171" s="209"/>
      <c r="FB171" s="209"/>
      <c r="FC171" s="209"/>
      <c r="FD171" s="209"/>
      <c r="FE171" s="209"/>
      <c r="FF171" s="209"/>
      <c r="FG171" s="209"/>
      <c r="FH171" s="209"/>
      <c r="FI171" s="209"/>
      <c r="FJ171" s="209"/>
      <c r="FK171" s="209"/>
      <c r="FL171" s="209"/>
      <c r="FM171" s="209"/>
      <c r="FN171" s="209"/>
      <c r="FO171" s="209"/>
      <c r="FP171" s="209"/>
      <c r="FQ171" s="209"/>
      <c r="FR171" s="209"/>
      <c r="FS171" s="209"/>
      <c r="FT171" s="209"/>
      <c r="FU171" s="209"/>
      <c r="FV171" s="209"/>
      <c r="FW171" s="209"/>
      <c r="FX171" s="209"/>
      <c r="FY171" s="209"/>
      <c r="FZ171" s="209"/>
      <c r="GA171" s="209"/>
      <c r="GB171" s="209"/>
      <c r="GC171" s="209"/>
      <c r="GD171" s="209"/>
      <c r="GE171" s="209"/>
      <c r="GF171" s="209"/>
      <c r="GG171" s="209"/>
      <c r="GH171" s="209"/>
      <c r="GI171" s="209"/>
      <c r="GJ171" s="209"/>
      <c r="GK171" s="209"/>
      <c r="GL171" s="209"/>
      <c r="GM171" s="209"/>
      <c r="GN171" s="209"/>
      <c r="GO171" s="209"/>
      <c r="GP171" s="209"/>
      <c r="GQ171" s="209"/>
      <c r="GR171" s="209"/>
      <c r="GS171" s="209"/>
      <c r="GT171" s="209"/>
      <c r="GU171" s="209"/>
      <c r="GV171" s="209"/>
      <c r="GW171" s="209"/>
      <c r="GX171" s="209"/>
      <c r="GY171" s="209"/>
      <c r="GZ171" s="209"/>
      <c r="HA171" s="209"/>
      <c r="HB171" s="209"/>
      <c r="HC171" s="209"/>
      <c r="HD171" s="209"/>
      <c r="HE171" s="209"/>
      <c r="HF171" s="209"/>
      <c r="HG171" s="209"/>
      <c r="HH171" s="209"/>
      <c r="HI171" s="209"/>
      <c r="HJ171" s="209"/>
      <c r="HK171" s="209"/>
      <c r="HL171" s="209"/>
      <c r="HM171" s="209"/>
      <c r="HN171" s="209"/>
      <c r="HO171" s="209"/>
      <c r="HP171" s="209"/>
      <c r="HQ171" s="209"/>
      <c r="HR171" s="209"/>
      <c r="HS171" s="209"/>
      <c r="HT171" s="209"/>
      <c r="HU171" s="209"/>
      <c r="HV171" s="209"/>
      <c r="HW171" s="209"/>
      <c r="HX171" s="209"/>
      <c r="HY171" s="209"/>
      <c r="HZ171" s="209"/>
      <c r="IA171" s="209"/>
      <c r="IB171" s="209"/>
      <c r="IC171" s="209"/>
      <c r="ID171" s="209"/>
      <c r="IE171" s="209"/>
      <c r="IF171" s="209"/>
      <c r="IG171" s="209"/>
      <c r="IH171" s="209"/>
      <c r="II171" s="209"/>
      <c r="IJ171" s="209"/>
      <c r="IK171" s="209"/>
      <c r="IL171" s="209"/>
      <c r="IM171" s="209"/>
      <c r="IN171" s="209"/>
      <c r="IO171" s="209"/>
      <c r="IP171" s="209"/>
      <c r="IQ171" s="209"/>
      <c r="IR171" s="209"/>
      <c r="IS171" s="209"/>
      <c r="IT171" s="209"/>
      <c r="IU171" s="209"/>
      <c r="IV171" s="209"/>
      <c r="IW171" s="209"/>
      <c r="IX171" s="209"/>
      <c r="IY171" s="209"/>
      <c r="IZ171" s="209"/>
      <c r="JA171" s="209"/>
      <c r="JB171" s="209"/>
      <c r="JC171" s="209"/>
      <c r="JD171" s="209"/>
      <c r="JE171" s="209"/>
      <c r="JF171" s="209"/>
      <c r="JG171" s="209"/>
      <c r="JH171" s="209"/>
      <c r="JI171" s="209"/>
      <c r="JJ171" s="209"/>
      <c r="JK171" s="209"/>
      <c r="JL171" s="209"/>
      <c r="JM171" s="209"/>
      <c r="JN171" s="209"/>
      <c r="JO171" s="209"/>
      <c r="JP171" s="209"/>
      <c r="JQ171" s="209"/>
      <c r="JR171" s="209"/>
      <c r="JS171" s="209"/>
      <c r="JT171" s="209"/>
      <c r="JU171" s="209"/>
      <c r="JV171" s="209"/>
      <c r="JW171" s="209"/>
      <c r="JX171" s="209"/>
      <c r="JY171" s="209"/>
      <c r="JZ171" s="209"/>
      <c r="KA171" s="209"/>
      <c r="KB171" s="209"/>
    </row>
    <row r="172" spans="1:288" s="147" customFormat="1" hidden="1" x14ac:dyDescent="0.15">
      <c r="A172" s="902" t="s">
        <v>460</v>
      </c>
      <c r="B172" s="182" t="s">
        <v>69</v>
      </c>
      <c r="C172" s="168"/>
      <c r="D172" s="86"/>
      <c r="E172" s="169"/>
      <c r="F172" s="232" t="s">
        <v>123</v>
      </c>
      <c r="G172" s="189"/>
      <c r="H172" s="925"/>
      <c r="I172" s="669"/>
      <c r="J172" s="86"/>
      <c r="K172" s="219">
        <f t="shared" si="9"/>
        <v>0</v>
      </c>
      <c r="M172" s="209"/>
      <c r="N172" s="209"/>
      <c r="O172" s="209"/>
      <c r="P172" s="209"/>
      <c r="Q172" s="209"/>
      <c r="R172" s="209"/>
      <c r="S172" s="209"/>
      <c r="T172" s="209"/>
      <c r="U172" s="209"/>
      <c r="V172" s="209"/>
      <c r="W172" s="209"/>
      <c r="X172" s="209"/>
      <c r="Y172" s="209"/>
      <c r="Z172" s="209"/>
      <c r="AA172" s="209"/>
      <c r="AB172" s="209"/>
      <c r="AC172" s="209"/>
      <c r="AD172" s="209"/>
      <c r="AE172" s="209"/>
      <c r="AF172" s="209"/>
      <c r="AG172" s="209"/>
      <c r="AH172" s="209"/>
      <c r="AI172" s="209"/>
      <c r="AJ172" s="209"/>
      <c r="AK172" s="209"/>
      <c r="AL172" s="209"/>
      <c r="AM172" s="209"/>
      <c r="AN172" s="209"/>
      <c r="AO172" s="209"/>
      <c r="AP172" s="209"/>
      <c r="AQ172" s="209"/>
      <c r="AR172" s="209"/>
      <c r="AS172" s="209"/>
      <c r="AT172" s="209"/>
      <c r="AU172" s="209"/>
      <c r="AV172" s="209"/>
      <c r="AW172" s="209"/>
      <c r="AX172" s="209"/>
      <c r="AY172" s="209"/>
      <c r="AZ172" s="209"/>
      <c r="BA172" s="209"/>
      <c r="BB172" s="209"/>
      <c r="BC172" s="209"/>
      <c r="BD172" s="209"/>
      <c r="BE172" s="209"/>
      <c r="BF172" s="209"/>
      <c r="BG172" s="209"/>
      <c r="BH172" s="209"/>
      <c r="BI172" s="209"/>
      <c r="BJ172" s="209"/>
      <c r="BK172" s="209"/>
      <c r="BL172" s="209"/>
      <c r="BM172" s="209"/>
      <c r="BN172" s="209"/>
      <c r="BO172" s="209"/>
      <c r="BP172" s="209"/>
      <c r="BQ172" s="209"/>
      <c r="BR172" s="209"/>
      <c r="BS172" s="209"/>
      <c r="BT172" s="209"/>
      <c r="BU172" s="209"/>
      <c r="BV172" s="209"/>
      <c r="BW172" s="209"/>
      <c r="BX172" s="209"/>
      <c r="BY172" s="209"/>
      <c r="BZ172" s="209"/>
      <c r="CA172" s="209"/>
      <c r="CB172" s="209"/>
      <c r="CC172" s="209"/>
      <c r="CD172" s="209"/>
      <c r="CE172" s="209"/>
      <c r="CF172" s="209"/>
      <c r="CG172" s="209"/>
      <c r="CH172" s="209"/>
      <c r="CI172" s="209"/>
      <c r="CJ172" s="209"/>
      <c r="CK172" s="209"/>
      <c r="CL172" s="209"/>
      <c r="CM172" s="209"/>
      <c r="CN172" s="209"/>
      <c r="CO172" s="209"/>
      <c r="CP172" s="209"/>
      <c r="CQ172" s="209"/>
      <c r="CR172" s="209"/>
      <c r="CS172" s="209"/>
      <c r="CT172" s="209"/>
      <c r="CU172" s="209"/>
      <c r="CV172" s="209"/>
      <c r="CW172" s="209"/>
      <c r="CX172" s="209"/>
      <c r="CY172" s="209"/>
      <c r="CZ172" s="209"/>
      <c r="DA172" s="209"/>
      <c r="DB172" s="209"/>
      <c r="DC172" s="209"/>
      <c r="DD172" s="209"/>
      <c r="DE172" s="209"/>
      <c r="DF172" s="209"/>
      <c r="DG172" s="209"/>
      <c r="DH172" s="209"/>
      <c r="DI172" s="209"/>
      <c r="DJ172" s="209"/>
      <c r="DK172" s="209"/>
      <c r="DL172" s="209"/>
      <c r="DM172" s="209"/>
      <c r="DN172" s="209"/>
      <c r="DO172" s="209"/>
      <c r="DP172" s="209"/>
      <c r="DQ172" s="209"/>
      <c r="DR172" s="209"/>
      <c r="DS172" s="209"/>
      <c r="DT172" s="209"/>
      <c r="DU172" s="209"/>
      <c r="DV172" s="209"/>
      <c r="DW172" s="209"/>
      <c r="DX172" s="209"/>
      <c r="DY172" s="209"/>
      <c r="DZ172" s="209"/>
      <c r="EA172" s="209"/>
      <c r="EB172" s="209"/>
      <c r="EC172" s="209"/>
      <c r="ED172" s="209"/>
      <c r="EE172" s="209"/>
      <c r="EF172" s="209"/>
      <c r="EG172" s="209"/>
      <c r="EH172" s="209"/>
      <c r="EI172" s="209"/>
      <c r="EJ172" s="209"/>
      <c r="EK172" s="209"/>
      <c r="EL172" s="209"/>
      <c r="EM172" s="209"/>
      <c r="EN172" s="209"/>
      <c r="EO172" s="209"/>
      <c r="EP172" s="209"/>
      <c r="EQ172" s="209"/>
      <c r="ER172" s="209"/>
      <c r="ES172" s="209"/>
      <c r="ET172" s="209"/>
      <c r="EU172" s="209"/>
      <c r="EV172" s="209"/>
      <c r="EW172" s="209"/>
      <c r="EX172" s="209"/>
      <c r="EY172" s="209"/>
      <c r="EZ172" s="209"/>
      <c r="FA172" s="209"/>
      <c r="FB172" s="209"/>
      <c r="FC172" s="209"/>
      <c r="FD172" s="209"/>
      <c r="FE172" s="209"/>
      <c r="FF172" s="209"/>
      <c r="FG172" s="209"/>
      <c r="FH172" s="209"/>
      <c r="FI172" s="209"/>
      <c r="FJ172" s="209"/>
      <c r="FK172" s="209"/>
      <c r="FL172" s="209"/>
      <c r="FM172" s="209"/>
      <c r="FN172" s="209"/>
      <c r="FO172" s="209"/>
      <c r="FP172" s="209"/>
      <c r="FQ172" s="209"/>
      <c r="FR172" s="209"/>
      <c r="FS172" s="209"/>
      <c r="FT172" s="209"/>
      <c r="FU172" s="209"/>
      <c r="FV172" s="209"/>
      <c r="FW172" s="209"/>
      <c r="FX172" s="209"/>
      <c r="FY172" s="209"/>
      <c r="FZ172" s="209"/>
      <c r="GA172" s="209"/>
      <c r="GB172" s="209"/>
      <c r="GC172" s="209"/>
      <c r="GD172" s="209"/>
      <c r="GE172" s="209"/>
      <c r="GF172" s="209"/>
      <c r="GG172" s="209"/>
      <c r="GH172" s="209"/>
      <c r="GI172" s="209"/>
      <c r="GJ172" s="209"/>
      <c r="GK172" s="209"/>
      <c r="GL172" s="209"/>
      <c r="GM172" s="209"/>
      <c r="GN172" s="209"/>
      <c r="GO172" s="209"/>
      <c r="GP172" s="209"/>
      <c r="GQ172" s="209"/>
      <c r="GR172" s="209"/>
      <c r="GS172" s="209"/>
      <c r="GT172" s="209"/>
      <c r="GU172" s="209"/>
      <c r="GV172" s="209"/>
      <c r="GW172" s="209"/>
      <c r="GX172" s="209"/>
      <c r="GY172" s="209"/>
      <c r="GZ172" s="209"/>
      <c r="HA172" s="209"/>
      <c r="HB172" s="209"/>
      <c r="HC172" s="209"/>
      <c r="HD172" s="209"/>
      <c r="HE172" s="209"/>
      <c r="HF172" s="209"/>
      <c r="HG172" s="209"/>
      <c r="HH172" s="209"/>
      <c r="HI172" s="209"/>
      <c r="HJ172" s="209"/>
      <c r="HK172" s="209"/>
      <c r="HL172" s="209"/>
      <c r="HM172" s="209"/>
      <c r="HN172" s="209"/>
      <c r="HO172" s="209"/>
      <c r="HP172" s="209"/>
      <c r="HQ172" s="209"/>
      <c r="HR172" s="209"/>
      <c r="HS172" s="209"/>
      <c r="HT172" s="209"/>
      <c r="HU172" s="209"/>
      <c r="HV172" s="209"/>
      <c r="HW172" s="209"/>
      <c r="HX172" s="209"/>
      <c r="HY172" s="209"/>
      <c r="HZ172" s="209"/>
      <c r="IA172" s="209"/>
      <c r="IB172" s="209"/>
      <c r="IC172" s="209"/>
      <c r="ID172" s="209"/>
      <c r="IE172" s="209"/>
      <c r="IF172" s="209"/>
      <c r="IG172" s="209"/>
      <c r="IH172" s="209"/>
      <c r="II172" s="209"/>
      <c r="IJ172" s="209"/>
      <c r="IK172" s="209"/>
      <c r="IL172" s="209"/>
      <c r="IM172" s="209"/>
      <c r="IN172" s="209"/>
      <c r="IO172" s="209"/>
      <c r="IP172" s="209"/>
      <c r="IQ172" s="209"/>
      <c r="IR172" s="209"/>
      <c r="IS172" s="209"/>
      <c r="IT172" s="209"/>
      <c r="IU172" s="209"/>
      <c r="IV172" s="209"/>
      <c r="IW172" s="209"/>
      <c r="IX172" s="209"/>
      <c r="IY172" s="209"/>
      <c r="IZ172" s="209"/>
      <c r="JA172" s="209"/>
      <c r="JB172" s="209"/>
      <c r="JC172" s="209"/>
      <c r="JD172" s="209"/>
      <c r="JE172" s="209"/>
      <c r="JF172" s="209"/>
      <c r="JG172" s="209"/>
      <c r="JH172" s="209"/>
      <c r="JI172" s="209"/>
      <c r="JJ172" s="209"/>
      <c r="JK172" s="209"/>
      <c r="JL172" s="209"/>
      <c r="JM172" s="209"/>
      <c r="JN172" s="209"/>
      <c r="JO172" s="209"/>
      <c r="JP172" s="209"/>
      <c r="JQ172" s="209"/>
      <c r="JR172" s="209"/>
      <c r="JS172" s="209"/>
      <c r="JT172" s="209"/>
      <c r="JU172" s="209"/>
      <c r="JV172" s="209"/>
      <c r="JW172" s="209"/>
      <c r="JX172" s="209"/>
      <c r="JY172" s="209"/>
      <c r="JZ172" s="209"/>
      <c r="KA172" s="209"/>
      <c r="KB172" s="209"/>
    </row>
    <row r="173" spans="1:288" s="147" customFormat="1" hidden="1" x14ac:dyDescent="0.15">
      <c r="A173" s="902" t="s">
        <v>461</v>
      </c>
      <c r="B173" s="182" t="s">
        <v>69</v>
      </c>
      <c r="C173" s="168"/>
      <c r="D173" s="86"/>
      <c r="E173" s="169"/>
      <c r="F173" s="232"/>
      <c r="G173" s="189" t="s">
        <v>127</v>
      </c>
      <c r="H173" s="925"/>
      <c r="I173" s="669"/>
      <c r="J173" s="86"/>
      <c r="K173" s="219">
        <f t="shared" si="9"/>
        <v>0</v>
      </c>
      <c r="M173" s="209"/>
      <c r="N173" s="209"/>
      <c r="O173" s="209"/>
      <c r="P173" s="209"/>
      <c r="Q173" s="209"/>
      <c r="R173" s="209"/>
      <c r="S173" s="209"/>
      <c r="T173" s="209"/>
      <c r="U173" s="209"/>
      <c r="V173" s="209"/>
      <c r="W173" s="209"/>
      <c r="X173" s="209"/>
      <c r="Y173" s="209"/>
      <c r="Z173" s="209"/>
      <c r="AA173" s="209"/>
      <c r="AB173" s="209"/>
      <c r="AC173" s="209"/>
      <c r="AD173" s="209"/>
      <c r="AE173" s="209"/>
      <c r="AF173" s="209"/>
      <c r="AG173" s="209"/>
      <c r="AH173" s="209"/>
      <c r="AI173" s="209"/>
      <c r="AJ173" s="209"/>
      <c r="AK173" s="209"/>
      <c r="AL173" s="209"/>
      <c r="AM173" s="209"/>
      <c r="AN173" s="209"/>
      <c r="AO173" s="209"/>
      <c r="AP173" s="209"/>
      <c r="AQ173" s="209"/>
      <c r="AR173" s="209"/>
      <c r="AS173" s="209"/>
      <c r="AT173" s="209"/>
      <c r="AU173" s="209"/>
      <c r="AV173" s="209"/>
      <c r="AW173" s="209"/>
      <c r="AX173" s="209"/>
      <c r="AY173" s="209"/>
      <c r="AZ173" s="209"/>
      <c r="BA173" s="209"/>
      <c r="BB173" s="209"/>
      <c r="BC173" s="209"/>
      <c r="BD173" s="209"/>
      <c r="BE173" s="209"/>
      <c r="BF173" s="209"/>
      <c r="BG173" s="209"/>
      <c r="BH173" s="209"/>
      <c r="BI173" s="209"/>
      <c r="BJ173" s="209"/>
      <c r="BK173" s="209"/>
      <c r="BL173" s="209"/>
      <c r="BM173" s="209"/>
      <c r="BN173" s="209"/>
      <c r="BO173" s="209"/>
      <c r="BP173" s="209"/>
      <c r="BQ173" s="209"/>
      <c r="BR173" s="209"/>
      <c r="BS173" s="209"/>
      <c r="BT173" s="209"/>
      <c r="BU173" s="209"/>
      <c r="BV173" s="209"/>
      <c r="BW173" s="209"/>
      <c r="BX173" s="209"/>
      <c r="BY173" s="209"/>
      <c r="BZ173" s="209"/>
      <c r="CA173" s="209"/>
      <c r="CB173" s="209"/>
      <c r="CC173" s="209"/>
      <c r="CD173" s="209"/>
      <c r="CE173" s="209"/>
      <c r="CF173" s="209"/>
      <c r="CG173" s="209"/>
      <c r="CH173" s="209"/>
      <c r="CI173" s="209"/>
      <c r="CJ173" s="209"/>
      <c r="CK173" s="209"/>
      <c r="CL173" s="209"/>
      <c r="CM173" s="209"/>
      <c r="CN173" s="209"/>
      <c r="CO173" s="209"/>
      <c r="CP173" s="209"/>
      <c r="CQ173" s="209"/>
      <c r="CR173" s="209"/>
      <c r="CS173" s="209"/>
      <c r="CT173" s="209"/>
      <c r="CU173" s="209"/>
      <c r="CV173" s="209"/>
      <c r="CW173" s="209"/>
      <c r="CX173" s="209"/>
      <c r="CY173" s="209"/>
      <c r="CZ173" s="209"/>
      <c r="DA173" s="209"/>
      <c r="DB173" s="209"/>
      <c r="DC173" s="209"/>
      <c r="DD173" s="209"/>
      <c r="DE173" s="209"/>
      <c r="DF173" s="209"/>
      <c r="DG173" s="209"/>
      <c r="DH173" s="209"/>
      <c r="DI173" s="209"/>
      <c r="DJ173" s="209"/>
      <c r="DK173" s="209"/>
      <c r="DL173" s="209"/>
      <c r="DM173" s="209"/>
      <c r="DN173" s="209"/>
      <c r="DO173" s="209"/>
      <c r="DP173" s="209"/>
      <c r="DQ173" s="209"/>
      <c r="DR173" s="209"/>
      <c r="DS173" s="209"/>
      <c r="DT173" s="209"/>
      <c r="DU173" s="209"/>
      <c r="DV173" s="209"/>
      <c r="DW173" s="209"/>
      <c r="DX173" s="209"/>
      <c r="DY173" s="209"/>
      <c r="DZ173" s="209"/>
      <c r="EA173" s="209"/>
      <c r="EB173" s="209"/>
      <c r="EC173" s="209"/>
      <c r="ED173" s="209"/>
      <c r="EE173" s="209"/>
      <c r="EF173" s="209"/>
      <c r="EG173" s="209"/>
      <c r="EH173" s="209"/>
      <c r="EI173" s="209"/>
      <c r="EJ173" s="209"/>
      <c r="EK173" s="209"/>
      <c r="EL173" s="209"/>
      <c r="EM173" s="209"/>
      <c r="EN173" s="209"/>
      <c r="EO173" s="209"/>
      <c r="EP173" s="209"/>
      <c r="EQ173" s="209"/>
      <c r="ER173" s="209"/>
      <c r="ES173" s="209"/>
      <c r="ET173" s="209"/>
      <c r="EU173" s="209"/>
      <c r="EV173" s="209"/>
      <c r="EW173" s="209"/>
      <c r="EX173" s="209"/>
      <c r="EY173" s="209"/>
      <c r="EZ173" s="209"/>
      <c r="FA173" s="209"/>
      <c r="FB173" s="209"/>
      <c r="FC173" s="209"/>
      <c r="FD173" s="209"/>
      <c r="FE173" s="209"/>
      <c r="FF173" s="209"/>
      <c r="FG173" s="209"/>
      <c r="FH173" s="209"/>
      <c r="FI173" s="209"/>
      <c r="FJ173" s="209"/>
      <c r="FK173" s="209"/>
      <c r="FL173" s="209"/>
      <c r="FM173" s="209"/>
      <c r="FN173" s="209"/>
      <c r="FO173" s="209"/>
      <c r="FP173" s="209"/>
      <c r="FQ173" s="209"/>
      <c r="FR173" s="209"/>
      <c r="FS173" s="209"/>
      <c r="FT173" s="209"/>
      <c r="FU173" s="209"/>
      <c r="FV173" s="209"/>
      <c r="FW173" s="209"/>
      <c r="FX173" s="209"/>
      <c r="FY173" s="209"/>
      <c r="FZ173" s="209"/>
      <c r="GA173" s="209"/>
      <c r="GB173" s="209"/>
      <c r="GC173" s="209"/>
      <c r="GD173" s="209"/>
      <c r="GE173" s="209"/>
      <c r="GF173" s="209"/>
      <c r="GG173" s="209"/>
      <c r="GH173" s="209"/>
      <c r="GI173" s="209"/>
      <c r="GJ173" s="209"/>
      <c r="GK173" s="209"/>
      <c r="GL173" s="209"/>
      <c r="GM173" s="209"/>
      <c r="GN173" s="209"/>
      <c r="GO173" s="209"/>
      <c r="GP173" s="209"/>
      <c r="GQ173" s="209"/>
      <c r="GR173" s="209"/>
      <c r="GS173" s="209"/>
      <c r="GT173" s="209"/>
      <c r="GU173" s="209"/>
      <c r="GV173" s="209"/>
      <c r="GW173" s="209"/>
      <c r="GX173" s="209"/>
      <c r="GY173" s="209"/>
      <c r="GZ173" s="209"/>
      <c r="HA173" s="209"/>
      <c r="HB173" s="209"/>
      <c r="HC173" s="209"/>
      <c r="HD173" s="209"/>
      <c r="HE173" s="209"/>
      <c r="HF173" s="209"/>
      <c r="HG173" s="209"/>
      <c r="HH173" s="209"/>
      <c r="HI173" s="209"/>
      <c r="HJ173" s="209"/>
      <c r="HK173" s="209"/>
      <c r="HL173" s="209"/>
      <c r="HM173" s="209"/>
      <c r="HN173" s="209"/>
      <c r="HO173" s="209"/>
      <c r="HP173" s="209"/>
      <c r="HQ173" s="209"/>
      <c r="HR173" s="209"/>
      <c r="HS173" s="209"/>
      <c r="HT173" s="209"/>
      <c r="HU173" s="209"/>
      <c r="HV173" s="209"/>
      <c r="HW173" s="209"/>
      <c r="HX173" s="209"/>
      <c r="HY173" s="209"/>
      <c r="HZ173" s="209"/>
      <c r="IA173" s="209"/>
      <c r="IB173" s="209"/>
      <c r="IC173" s="209"/>
      <c r="ID173" s="209"/>
      <c r="IE173" s="209"/>
      <c r="IF173" s="209"/>
      <c r="IG173" s="209"/>
      <c r="IH173" s="209"/>
      <c r="II173" s="209"/>
      <c r="IJ173" s="209"/>
      <c r="IK173" s="209"/>
      <c r="IL173" s="209"/>
      <c r="IM173" s="209"/>
      <c r="IN173" s="209"/>
      <c r="IO173" s="209"/>
      <c r="IP173" s="209"/>
      <c r="IQ173" s="209"/>
      <c r="IR173" s="209"/>
      <c r="IS173" s="209"/>
      <c r="IT173" s="209"/>
      <c r="IU173" s="209"/>
      <c r="IV173" s="209"/>
      <c r="IW173" s="209"/>
      <c r="IX173" s="209"/>
      <c r="IY173" s="209"/>
      <c r="IZ173" s="209"/>
      <c r="JA173" s="209"/>
      <c r="JB173" s="209"/>
      <c r="JC173" s="209"/>
      <c r="JD173" s="209"/>
      <c r="JE173" s="209"/>
      <c r="JF173" s="209"/>
      <c r="JG173" s="209"/>
      <c r="JH173" s="209"/>
      <c r="JI173" s="209"/>
      <c r="JJ173" s="209"/>
      <c r="JK173" s="209"/>
      <c r="JL173" s="209"/>
      <c r="JM173" s="209"/>
      <c r="JN173" s="209"/>
      <c r="JO173" s="209"/>
      <c r="JP173" s="209"/>
      <c r="JQ173" s="209"/>
      <c r="JR173" s="209"/>
      <c r="JS173" s="209"/>
      <c r="JT173" s="209"/>
      <c r="JU173" s="209"/>
      <c r="JV173" s="209"/>
      <c r="JW173" s="209"/>
      <c r="JX173" s="209"/>
      <c r="JY173" s="209"/>
      <c r="JZ173" s="209"/>
      <c r="KA173" s="209"/>
      <c r="KB173" s="209"/>
    </row>
    <row r="174" spans="1:288" s="147" customFormat="1" x14ac:dyDescent="0.15">
      <c r="A174" s="902">
        <v>423</v>
      </c>
      <c r="B174" s="182" t="s">
        <v>462</v>
      </c>
      <c r="C174" s="168">
        <v>10.57</v>
      </c>
      <c r="D174" s="86">
        <v>1</v>
      </c>
      <c r="E174" s="169">
        <f>C174*D174</f>
        <v>10.57</v>
      </c>
      <c r="F174" s="232" t="s">
        <v>123</v>
      </c>
      <c r="G174" s="189"/>
      <c r="H174" s="925" t="s">
        <v>3</v>
      </c>
      <c r="I174" s="669" t="s">
        <v>11</v>
      </c>
      <c r="J174" s="86">
        <v>314</v>
      </c>
      <c r="K174" s="219">
        <f t="shared" si="9"/>
        <v>3318.98</v>
      </c>
      <c r="M174" s="209"/>
      <c r="N174" s="209"/>
      <c r="O174" s="209"/>
      <c r="P174" s="209"/>
      <c r="Q174" s="209"/>
      <c r="R174" s="209"/>
      <c r="S174" s="209"/>
      <c r="T174" s="209"/>
      <c r="U174" s="209"/>
      <c r="V174" s="209"/>
      <c r="W174" s="209"/>
      <c r="X174" s="209"/>
      <c r="Y174" s="209"/>
      <c r="Z174" s="209"/>
      <c r="AA174" s="209"/>
      <c r="AB174" s="209"/>
      <c r="AC174" s="209"/>
      <c r="AD174" s="209"/>
      <c r="AE174" s="209"/>
      <c r="AF174" s="209"/>
      <c r="AG174" s="209"/>
      <c r="AH174" s="209"/>
      <c r="AI174" s="209"/>
      <c r="AJ174" s="209"/>
      <c r="AK174" s="209"/>
      <c r="AL174" s="209"/>
      <c r="AM174" s="209"/>
      <c r="AN174" s="209"/>
      <c r="AO174" s="209"/>
      <c r="AP174" s="209"/>
      <c r="AQ174" s="209"/>
      <c r="AR174" s="209"/>
      <c r="AS174" s="209"/>
      <c r="AT174" s="209"/>
      <c r="AU174" s="209"/>
      <c r="AV174" s="209"/>
      <c r="AW174" s="209"/>
      <c r="AX174" s="209"/>
      <c r="AY174" s="209"/>
      <c r="AZ174" s="209"/>
      <c r="BA174" s="209"/>
      <c r="BB174" s="209"/>
      <c r="BC174" s="209"/>
      <c r="BD174" s="209"/>
      <c r="BE174" s="209"/>
      <c r="BF174" s="209"/>
      <c r="BG174" s="209"/>
      <c r="BH174" s="209"/>
      <c r="BI174" s="209"/>
      <c r="BJ174" s="209"/>
      <c r="BK174" s="209"/>
      <c r="BL174" s="209"/>
      <c r="BM174" s="209"/>
      <c r="BN174" s="209"/>
      <c r="BO174" s="209"/>
      <c r="BP174" s="209"/>
      <c r="BQ174" s="209"/>
      <c r="BR174" s="209"/>
      <c r="BS174" s="209"/>
      <c r="BT174" s="209"/>
      <c r="BU174" s="209"/>
      <c r="BV174" s="209"/>
      <c r="BW174" s="209"/>
      <c r="BX174" s="209"/>
      <c r="BY174" s="209"/>
      <c r="BZ174" s="209"/>
      <c r="CA174" s="209"/>
      <c r="CB174" s="209"/>
      <c r="CC174" s="209"/>
      <c r="CD174" s="209"/>
      <c r="CE174" s="209"/>
      <c r="CF174" s="209"/>
      <c r="CG174" s="209"/>
      <c r="CH174" s="209"/>
      <c r="CI174" s="209"/>
      <c r="CJ174" s="209"/>
      <c r="CK174" s="209"/>
      <c r="CL174" s="209"/>
      <c r="CM174" s="209"/>
      <c r="CN174" s="209"/>
      <c r="CO174" s="209"/>
      <c r="CP174" s="209"/>
      <c r="CQ174" s="209"/>
      <c r="CR174" s="209"/>
      <c r="CS174" s="209"/>
      <c r="CT174" s="209"/>
      <c r="CU174" s="209"/>
      <c r="CV174" s="209"/>
      <c r="CW174" s="209"/>
      <c r="CX174" s="209"/>
      <c r="CY174" s="209"/>
      <c r="CZ174" s="209"/>
      <c r="DA174" s="209"/>
      <c r="DB174" s="209"/>
      <c r="DC174" s="209"/>
      <c r="DD174" s="209"/>
      <c r="DE174" s="209"/>
      <c r="DF174" s="209"/>
      <c r="DG174" s="209"/>
      <c r="DH174" s="209"/>
      <c r="DI174" s="209"/>
      <c r="DJ174" s="209"/>
      <c r="DK174" s="209"/>
      <c r="DL174" s="209"/>
      <c r="DM174" s="209"/>
      <c r="DN174" s="209"/>
      <c r="DO174" s="209"/>
      <c r="DP174" s="209"/>
      <c r="DQ174" s="209"/>
      <c r="DR174" s="209"/>
      <c r="DS174" s="209"/>
      <c r="DT174" s="209"/>
      <c r="DU174" s="209"/>
      <c r="DV174" s="209"/>
      <c r="DW174" s="209"/>
      <c r="DX174" s="209"/>
      <c r="DY174" s="209"/>
      <c r="DZ174" s="209"/>
      <c r="EA174" s="209"/>
      <c r="EB174" s="209"/>
      <c r="EC174" s="209"/>
      <c r="ED174" s="209"/>
      <c r="EE174" s="209"/>
      <c r="EF174" s="209"/>
      <c r="EG174" s="209"/>
      <c r="EH174" s="209"/>
      <c r="EI174" s="209"/>
      <c r="EJ174" s="209"/>
      <c r="EK174" s="209"/>
      <c r="EL174" s="209"/>
      <c r="EM174" s="209"/>
      <c r="EN174" s="209"/>
      <c r="EO174" s="209"/>
      <c r="EP174" s="209"/>
      <c r="EQ174" s="209"/>
      <c r="ER174" s="209"/>
      <c r="ES174" s="209"/>
      <c r="ET174" s="209"/>
      <c r="EU174" s="209"/>
      <c r="EV174" s="209"/>
      <c r="EW174" s="209"/>
      <c r="EX174" s="209"/>
      <c r="EY174" s="209"/>
      <c r="EZ174" s="209"/>
      <c r="FA174" s="209"/>
      <c r="FB174" s="209"/>
      <c r="FC174" s="209"/>
      <c r="FD174" s="209"/>
      <c r="FE174" s="209"/>
      <c r="FF174" s="209"/>
      <c r="FG174" s="209"/>
      <c r="FH174" s="209"/>
      <c r="FI174" s="209"/>
      <c r="FJ174" s="209"/>
      <c r="FK174" s="209"/>
      <c r="FL174" s="209"/>
      <c r="FM174" s="209"/>
      <c r="FN174" s="209"/>
      <c r="FO174" s="209"/>
      <c r="FP174" s="209"/>
      <c r="FQ174" s="209"/>
      <c r="FR174" s="209"/>
      <c r="FS174" s="209"/>
      <c r="FT174" s="209"/>
      <c r="FU174" s="209"/>
      <c r="FV174" s="209"/>
      <c r="FW174" s="209"/>
      <c r="FX174" s="209"/>
      <c r="FY174" s="209"/>
      <c r="FZ174" s="209"/>
      <c r="GA174" s="209"/>
      <c r="GB174" s="209"/>
      <c r="GC174" s="209"/>
      <c r="GD174" s="209"/>
      <c r="GE174" s="209"/>
      <c r="GF174" s="209"/>
      <c r="GG174" s="209"/>
      <c r="GH174" s="209"/>
      <c r="GI174" s="209"/>
      <c r="GJ174" s="209"/>
      <c r="GK174" s="209"/>
      <c r="GL174" s="209"/>
      <c r="GM174" s="209"/>
      <c r="GN174" s="209"/>
      <c r="GO174" s="209"/>
      <c r="GP174" s="209"/>
      <c r="GQ174" s="209"/>
      <c r="GR174" s="209"/>
      <c r="GS174" s="209"/>
      <c r="GT174" s="209"/>
      <c r="GU174" s="209"/>
      <c r="GV174" s="209"/>
      <c r="GW174" s="209"/>
      <c r="GX174" s="209"/>
      <c r="GY174" s="209"/>
      <c r="GZ174" s="209"/>
      <c r="HA174" s="209"/>
      <c r="HB174" s="209"/>
      <c r="HC174" s="209"/>
      <c r="HD174" s="209"/>
      <c r="HE174" s="209"/>
      <c r="HF174" s="209"/>
      <c r="HG174" s="209"/>
      <c r="HH174" s="209"/>
      <c r="HI174" s="209"/>
      <c r="HJ174" s="209"/>
      <c r="HK174" s="209"/>
      <c r="HL174" s="209"/>
      <c r="HM174" s="209"/>
      <c r="HN174" s="209"/>
      <c r="HO174" s="209"/>
      <c r="HP174" s="209"/>
      <c r="HQ174" s="209"/>
      <c r="HR174" s="209"/>
      <c r="HS174" s="209"/>
      <c r="HT174" s="209"/>
      <c r="HU174" s="209"/>
      <c r="HV174" s="209"/>
      <c r="HW174" s="209"/>
      <c r="HX174" s="209"/>
      <c r="HY174" s="209"/>
      <c r="HZ174" s="209"/>
      <c r="IA174" s="209"/>
      <c r="IB174" s="209"/>
      <c r="IC174" s="209"/>
      <c r="ID174" s="209"/>
      <c r="IE174" s="209"/>
      <c r="IF174" s="209"/>
      <c r="IG174" s="209"/>
      <c r="IH174" s="209"/>
      <c r="II174" s="209"/>
      <c r="IJ174" s="209"/>
      <c r="IK174" s="209"/>
      <c r="IL174" s="209"/>
      <c r="IM174" s="209"/>
      <c r="IN174" s="209"/>
      <c r="IO174" s="209"/>
      <c r="IP174" s="209"/>
      <c r="IQ174" s="209"/>
      <c r="IR174" s="209"/>
      <c r="IS174" s="209"/>
      <c r="IT174" s="209"/>
      <c r="IU174" s="209"/>
      <c r="IV174" s="209"/>
      <c r="IW174" s="209"/>
      <c r="IX174" s="209"/>
      <c r="IY174" s="209"/>
      <c r="IZ174" s="209"/>
      <c r="JA174" s="209"/>
      <c r="JB174" s="209"/>
      <c r="JC174" s="209"/>
      <c r="JD174" s="209"/>
      <c r="JE174" s="209"/>
      <c r="JF174" s="209"/>
      <c r="JG174" s="209"/>
      <c r="JH174" s="209"/>
      <c r="JI174" s="209"/>
      <c r="JJ174" s="209"/>
      <c r="JK174" s="209"/>
      <c r="JL174" s="209"/>
      <c r="JM174" s="209"/>
      <c r="JN174" s="209"/>
      <c r="JO174" s="209"/>
      <c r="JP174" s="209"/>
      <c r="JQ174" s="209"/>
      <c r="JR174" s="209"/>
      <c r="JS174" s="209"/>
      <c r="JT174" s="209"/>
      <c r="JU174" s="209"/>
      <c r="JV174" s="209"/>
      <c r="JW174" s="209"/>
      <c r="JX174" s="209"/>
      <c r="JY174" s="209"/>
      <c r="JZ174" s="209"/>
      <c r="KA174" s="209"/>
      <c r="KB174" s="209"/>
    </row>
    <row r="175" spans="1:288" s="147" customFormat="1" hidden="1" x14ac:dyDescent="0.15">
      <c r="A175" s="902">
        <v>424</v>
      </c>
      <c r="B175" s="182" t="s">
        <v>69</v>
      </c>
      <c r="C175" s="168"/>
      <c r="D175" s="86"/>
      <c r="E175" s="169"/>
      <c r="F175" s="232"/>
      <c r="G175" s="189"/>
      <c r="H175" s="925"/>
      <c r="I175" s="669"/>
      <c r="J175" s="86"/>
      <c r="K175" s="219">
        <f t="shared" si="9"/>
        <v>0</v>
      </c>
      <c r="M175" s="209"/>
      <c r="N175" s="209"/>
      <c r="O175" s="209"/>
      <c r="P175" s="209"/>
      <c r="Q175" s="209"/>
      <c r="R175" s="209"/>
      <c r="S175" s="209"/>
      <c r="T175" s="209"/>
      <c r="U175" s="209"/>
      <c r="V175" s="209"/>
      <c r="W175" s="209"/>
      <c r="X175" s="209"/>
      <c r="Y175" s="209"/>
      <c r="Z175" s="209"/>
      <c r="AA175" s="209"/>
      <c r="AB175" s="209"/>
      <c r="AC175" s="209"/>
      <c r="AD175" s="209"/>
      <c r="AE175" s="209"/>
      <c r="AF175" s="209"/>
      <c r="AG175" s="209"/>
      <c r="AH175" s="209"/>
      <c r="AI175" s="209"/>
      <c r="AJ175" s="209"/>
      <c r="AK175" s="209"/>
      <c r="AL175" s="209"/>
      <c r="AM175" s="209"/>
      <c r="AN175" s="209"/>
      <c r="AO175" s="209"/>
      <c r="AP175" s="209"/>
      <c r="AQ175" s="209"/>
      <c r="AR175" s="209"/>
      <c r="AS175" s="209"/>
      <c r="AT175" s="209"/>
      <c r="AU175" s="209"/>
      <c r="AV175" s="209"/>
      <c r="AW175" s="209"/>
      <c r="AX175" s="209"/>
      <c r="AY175" s="209"/>
      <c r="AZ175" s="209"/>
      <c r="BA175" s="209"/>
      <c r="BB175" s="209"/>
      <c r="BC175" s="209"/>
      <c r="BD175" s="209"/>
      <c r="BE175" s="209"/>
      <c r="BF175" s="209"/>
      <c r="BG175" s="209"/>
      <c r="BH175" s="209"/>
      <c r="BI175" s="209"/>
      <c r="BJ175" s="209"/>
      <c r="BK175" s="209"/>
      <c r="BL175" s="209"/>
      <c r="BM175" s="209"/>
      <c r="BN175" s="209"/>
      <c r="BO175" s="209"/>
      <c r="BP175" s="209"/>
      <c r="BQ175" s="209"/>
      <c r="BR175" s="209"/>
      <c r="BS175" s="209"/>
      <c r="BT175" s="209"/>
      <c r="BU175" s="209"/>
      <c r="BV175" s="209"/>
      <c r="BW175" s="209"/>
      <c r="BX175" s="209"/>
      <c r="BY175" s="209"/>
      <c r="BZ175" s="209"/>
      <c r="CA175" s="209"/>
      <c r="CB175" s="209"/>
      <c r="CC175" s="209"/>
      <c r="CD175" s="209"/>
      <c r="CE175" s="209"/>
      <c r="CF175" s="209"/>
      <c r="CG175" s="209"/>
      <c r="CH175" s="209"/>
      <c r="CI175" s="209"/>
      <c r="CJ175" s="209"/>
      <c r="CK175" s="209"/>
      <c r="CL175" s="209"/>
      <c r="CM175" s="209"/>
      <c r="CN175" s="209"/>
      <c r="CO175" s="209"/>
      <c r="CP175" s="209"/>
      <c r="CQ175" s="209"/>
      <c r="CR175" s="209"/>
      <c r="CS175" s="209"/>
      <c r="CT175" s="209"/>
      <c r="CU175" s="209"/>
      <c r="CV175" s="209"/>
      <c r="CW175" s="209"/>
      <c r="CX175" s="209"/>
      <c r="CY175" s="209"/>
      <c r="CZ175" s="209"/>
      <c r="DA175" s="209"/>
      <c r="DB175" s="209"/>
      <c r="DC175" s="209"/>
      <c r="DD175" s="209"/>
      <c r="DE175" s="209"/>
      <c r="DF175" s="209"/>
      <c r="DG175" s="209"/>
      <c r="DH175" s="209"/>
      <c r="DI175" s="209"/>
      <c r="DJ175" s="209"/>
      <c r="DK175" s="209"/>
      <c r="DL175" s="209"/>
      <c r="DM175" s="209"/>
      <c r="DN175" s="209"/>
      <c r="DO175" s="209"/>
      <c r="DP175" s="209"/>
      <c r="DQ175" s="209"/>
      <c r="DR175" s="209"/>
      <c r="DS175" s="209"/>
      <c r="DT175" s="209"/>
      <c r="DU175" s="209"/>
      <c r="DV175" s="209"/>
      <c r="DW175" s="209"/>
      <c r="DX175" s="209"/>
      <c r="DY175" s="209"/>
      <c r="DZ175" s="209"/>
      <c r="EA175" s="209"/>
      <c r="EB175" s="209"/>
      <c r="EC175" s="209"/>
      <c r="ED175" s="209"/>
      <c r="EE175" s="209"/>
      <c r="EF175" s="209"/>
      <c r="EG175" s="209"/>
      <c r="EH175" s="209"/>
      <c r="EI175" s="209"/>
      <c r="EJ175" s="209"/>
      <c r="EK175" s="209"/>
      <c r="EL175" s="209"/>
      <c r="EM175" s="209"/>
      <c r="EN175" s="209"/>
      <c r="EO175" s="209"/>
      <c r="EP175" s="209"/>
      <c r="EQ175" s="209"/>
      <c r="ER175" s="209"/>
      <c r="ES175" s="209"/>
      <c r="ET175" s="209"/>
      <c r="EU175" s="209"/>
      <c r="EV175" s="209"/>
      <c r="EW175" s="209"/>
      <c r="EX175" s="209"/>
      <c r="EY175" s="209"/>
      <c r="EZ175" s="209"/>
      <c r="FA175" s="209"/>
      <c r="FB175" s="209"/>
      <c r="FC175" s="209"/>
      <c r="FD175" s="209"/>
      <c r="FE175" s="209"/>
      <c r="FF175" s="209"/>
      <c r="FG175" s="209"/>
      <c r="FH175" s="209"/>
      <c r="FI175" s="209"/>
      <c r="FJ175" s="209"/>
      <c r="FK175" s="209"/>
      <c r="FL175" s="209"/>
      <c r="FM175" s="209"/>
      <c r="FN175" s="209"/>
      <c r="FO175" s="209"/>
      <c r="FP175" s="209"/>
      <c r="FQ175" s="209"/>
      <c r="FR175" s="209"/>
      <c r="FS175" s="209"/>
      <c r="FT175" s="209"/>
      <c r="FU175" s="209"/>
      <c r="FV175" s="209"/>
      <c r="FW175" s="209"/>
      <c r="FX175" s="209"/>
      <c r="FY175" s="209"/>
      <c r="FZ175" s="209"/>
      <c r="GA175" s="209"/>
      <c r="GB175" s="209"/>
      <c r="GC175" s="209"/>
      <c r="GD175" s="209"/>
      <c r="GE175" s="209"/>
      <c r="GF175" s="209"/>
      <c r="GG175" s="209"/>
      <c r="GH175" s="209"/>
      <c r="GI175" s="209"/>
      <c r="GJ175" s="209"/>
      <c r="GK175" s="209"/>
      <c r="GL175" s="209"/>
      <c r="GM175" s="209"/>
      <c r="GN175" s="209"/>
      <c r="GO175" s="209"/>
      <c r="GP175" s="209"/>
      <c r="GQ175" s="209"/>
      <c r="GR175" s="209"/>
      <c r="GS175" s="209"/>
      <c r="GT175" s="209"/>
      <c r="GU175" s="209"/>
      <c r="GV175" s="209"/>
      <c r="GW175" s="209"/>
      <c r="GX175" s="209"/>
      <c r="GY175" s="209"/>
      <c r="GZ175" s="209"/>
      <c r="HA175" s="209"/>
      <c r="HB175" s="209"/>
      <c r="HC175" s="209"/>
      <c r="HD175" s="209"/>
      <c r="HE175" s="209"/>
      <c r="HF175" s="209"/>
      <c r="HG175" s="209"/>
      <c r="HH175" s="209"/>
      <c r="HI175" s="209"/>
      <c r="HJ175" s="209"/>
      <c r="HK175" s="209"/>
      <c r="HL175" s="209"/>
      <c r="HM175" s="209"/>
      <c r="HN175" s="209"/>
      <c r="HO175" s="209"/>
      <c r="HP175" s="209"/>
      <c r="HQ175" s="209"/>
      <c r="HR175" s="209"/>
      <c r="HS175" s="209"/>
      <c r="HT175" s="209"/>
      <c r="HU175" s="209"/>
      <c r="HV175" s="209"/>
      <c r="HW175" s="209"/>
      <c r="HX175" s="209"/>
      <c r="HY175" s="209"/>
      <c r="HZ175" s="209"/>
      <c r="IA175" s="209"/>
      <c r="IB175" s="209"/>
      <c r="IC175" s="209"/>
      <c r="ID175" s="209"/>
      <c r="IE175" s="209"/>
      <c r="IF175" s="209"/>
      <c r="IG175" s="209"/>
      <c r="IH175" s="209"/>
      <c r="II175" s="209"/>
      <c r="IJ175" s="209"/>
      <c r="IK175" s="209"/>
      <c r="IL175" s="209"/>
      <c r="IM175" s="209"/>
      <c r="IN175" s="209"/>
      <c r="IO175" s="209"/>
      <c r="IP175" s="209"/>
      <c r="IQ175" s="209"/>
      <c r="IR175" s="209"/>
      <c r="IS175" s="209"/>
      <c r="IT175" s="209"/>
      <c r="IU175" s="209"/>
      <c r="IV175" s="209"/>
      <c r="IW175" s="209"/>
      <c r="IX175" s="209"/>
      <c r="IY175" s="209"/>
      <c r="IZ175" s="209"/>
      <c r="JA175" s="209"/>
      <c r="JB175" s="209"/>
      <c r="JC175" s="209"/>
      <c r="JD175" s="209"/>
      <c r="JE175" s="209"/>
      <c r="JF175" s="209"/>
      <c r="JG175" s="209"/>
      <c r="JH175" s="209"/>
      <c r="JI175" s="209"/>
      <c r="JJ175" s="209"/>
      <c r="JK175" s="209"/>
      <c r="JL175" s="209"/>
      <c r="JM175" s="209"/>
      <c r="JN175" s="209"/>
      <c r="JO175" s="209"/>
      <c r="JP175" s="209"/>
      <c r="JQ175" s="209"/>
      <c r="JR175" s="209"/>
      <c r="JS175" s="209"/>
      <c r="JT175" s="209"/>
      <c r="JU175" s="209"/>
      <c r="JV175" s="209"/>
      <c r="JW175" s="209"/>
      <c r="JX175" s="209"/>
      <c r="JY175" s="209"/>
      <c r="JZ175" s="209"/>
      <c r="KA175" s="209"/>
      <c r="KB175" s="209"/>
    </row>
    <row r="176" spans="1:288" s="147" customFormat="1" hidden="1" x14ac:dyDescent="0.15">
      <c r="A176" s="902"/>
      <c r="B176" s="182" t="s">
        <v>463</v>
      </c>
      <c r="C176" s="168">
        <f>SUM(0.9*0.8)</f>
        <v>0.72000000000000008</v>
      </c>
      <c r="D176" s="86"/>
      <c r="E176" s="169"/>
      <c r="F176" s="232"/>
      <c r="G176" s="189"/>
      <c r="H176" s="925"/>
      <c r="I176" s="669"/>
      <c r="J176" s="86"/>
      <c r="K176" s="219">
        <f t="shared" si="9"/>
        <v>0</v>
      </c>
      <c r="M176" s="209"/>
      <c r="N176" s="209"/>
      <c r="O176" s="209"/>
      <c r="P176" s="209"/>
      <c r="Q176" s="209"/>
      <c r="R176" s="209"/>
      <c r="S176" s="209"/>
      <c r="T176" s="209"/>
      <c r="U176" s="209"/>
      <c r="V176" s="209"/>
      <c r="W176" s="209"/>
      <c r="X176" s="209"/>
      <c r="Y176" s="209"/>
      <c r="Z176" s="209"/>
      <c r="AA176" s="209"/>
      <c r="AB176" s="209"/>
      <c r="AC176" s="209"/>
      <c r="AD176" s="209"/>
      <c r="AE176" s="209"/>
      <c r="AF176" s="209"/>
      <c r="AG176" s="209"/>
      <c r="AH176" s="209"/>
      <c r="AI176" s="209"/>
      <c r="AJ176" s="209"/>
      <c r="AK176" s="209"/>
      <c r="AL176" s="209"/>
      <c r="AM176" s="209"/>
      <c r="AN176" s="209"/>
      <c r="AO176" s="209"/>
      <c r="AP176" s="209"/>
      <c r="AQ176" s="209"/>
      <c r="AR176" s="209"/>
      <c r="AS176" s="209"/>
      <c r="AT176" s="209"/>
      <c r="AU176" s="209"/>
      <c r="AV176" s="209"/>
      <c r="AW176" s="209"/>
      <c r="AX176" s="209"/>
      <c r="AY176" s="209"/>
      <c r="AZ176" s="209"/>
      <c r="BA176" s="209"/>
      <c r="BB176" s="209"/>
      <c r="BC176" s="209"/>
      <c r="BD176" s="209"/>
      <c r="BE176" s="209"/>
      <c r="BF176" s="209"/>
      <c r="BG176" s="209"/>
      <c r="BH176" s="209"/>
      <c r="BI176" s="209"/>
      <c r="BJ176" s="209"/>
      <c r="BK176" s="209"/>
      <c r="BL176" s="209"/>
      <c r="BM176" s="209"/>
      <c r="BN176" s="209"/>
      <c r="BO176" s="209"/>
      <c r="BP176" s="209"/>
      <c r="BQ176" s="209"/>
      <c r="BR176" s="209"/>
      <c r="BS176" s="209"/>
      <c r="BT176" s="209"/>
      <c r="BU176" s="209"/>
      <c r="BV176" s="209"/>
      <c r="BW176" s="209"/>
      <c r="BX176" s="209"/>
      <c r="BY176" s="209"/>
      <c r="BZ176" s="209"/>
      <c r="CA176" s="209"/>
      <c r="CB176" s="209"/>
      <c r="CC176" s="209"/>
      <c r="CD176" s="209"/>
      <c r="CE176" s="209"/>
      <c r="CF176" s="209"/>
      <c r="CG176" s="209"/>
      <c r="CH176" s="209"/>
      <c r="CI176" s="209"/>
      <c r="CJ176" s="209"/>
      <c r="CK176" s="209"/>
      <c r="CL176" s="209"/>
      <c r="CM176" s="209"/>
      <c r="CN176" s="209"/>
      <c r="CO176" s="209"/>
      <c r="CP176" s="209"/>
      <c r="CQ176" s="209"/>
      <c r="CR176" s="209"/>
      <c r="CS176" s="209"/>
      <c r="CT176" s="209"/>
      <c r="CU176" s="209"/>
      <c r="CV176" s="209"/>
      <c r="CW176" s="209"/>
      <c r="CX176" s="209"/>
      <c r="CY176" s="209"/>
      <c r="CZ176" s="209"/>
      <c r="DA176" s="209"/>
      <c r="DB176" s="209"/>
      <c r="DC176" s="209"/>
      <c r="DD176" s="209"/>
      <c r="DE176" s="209"/>
      <c r="DF176" s="209"/>
      <c r="DG176" s="209"/>
      <c r="DH176" s="209"/>
      <c r="DI176" s="209"/>
      <c r="DJ176" s="209"/>
      <c r="DK176" s="209"/>
      <c r="DL176" s="209"/>
      <c r="DM176" s="209"/>
      <c r="DN176" s="209"/>
      <c r="DO176" s="209"/>
      <c r="DP176" s="209"/>
      <c r="DQ176" s="209"/>
      <c r="DR176" s="209"/>
      <c r="DS176" s="209"/>
      <c r="DT176" s="209"/>
      <c r="DU176" s="209"/>
      <c r="DV176" s="209"/>
      <c r="DW176" s="209"/>
      <c r="DX176" s="209"/>
      <c r="DY176" s="209"/>
      <c r="DZ176" s="209"/>
      <c r="EA176" s="209"/>
      <c r="EB176" s="209"/>
      <c r="EC176" s="209"/>
      <c r="ED176" s="209"/>
      <c r="EE176" s="209"/>
      <c r="EF176" s="209"/>
      <c r="EG176" s="209"/>
      <c r="EH176" s="209"/>
      <c r="EI176" s="209"/>
      <c r="EJ176" s="209"/>
      <c r="EK176" s="209"/>
      <c r="EL176" s="209"/>
      <c r="EM176" s="209"/>
      <c r="EN176" s="209"/>
      <c r="EO176" s="209"/>
      <c r="EP176" s="209"/>
      <c r="EQ176" s="209"/>
      <c r="ER176" s="209"/>
      <c r="ES176" s="209"/>
      <c r="ET176" s="209"/>
      <c r="EU176" s="209"/>
      <c r="EV176" s="209"/>
      <c r="EW176" s="209"/>
      <c r="EX176" s="209"/>
      <c r="EY176" s="209"/>
      <c r="EZ176" s="209"/>
      <c r="FA176" s="209"/>
      <c r="FB176" s="209"/>
      <c r="FC176" s="209"/>
      <c r="FD176" s="209"/>
      <c r="FE176" s="209"/>
      <c r="FF176" s="209"/>
      <c r="FG176" s="209"/>
      <c r="FH176" s="209"/>
      <c r="FI176" s="209"/>
      <c r="FJ176" s="209"/>
      <c r="FK176" s="209"/>
      <c r="FL176" s="209"/>
      <c r="FM176" s="209"/>
      <c r="FN176" s="209"/>
      <c r="FO176" s="209"/>
      <c r="FP176" s="209"/>
      <c r="FQ176" s="209"/>
      <c r="FR176" s="209"/>
      <c r="FS176" s="209"/>
      <c r="FT176" s="209"/>
      <c r="FU176" s="209"/>
      <c r="FV176" s="209"/>
      <c r="FW176" s="209"/>
      <c r="FX176" s="209"/>
      <c r="FY176" s="209"/>
      <c r="FZ176" s="209"/>
      <c r="GA176" s="209"/>
      <c r="GB176" s="209"/>
      <c r="GC176" s="209"/>
      <c r="GD176" s="209"/>
      <c r="GE176" s="209"/>
      <c r="GF176" s="209"/>
      <c r="GG176" s="209"/>
      <c r="GH176" s="209"/>
      <c r="GI176" s="209"/>
      <c r="GJ176" s="209"/>
      <c r="GK176" s="209"/>
      <c r="GL176" s="209"/>
      <c r="GM176" s="209"/>
      <c r="GN176" s="209"/>
      <c r="GO176" s="209"/>
      <c r="GP176" s="209"/>
      <c r="GQ176" s="209"/>
      <c r="GR176" s="209"/>
      <c r="GS176" s="209"/>
      <c r="GT176" s="209"/>
      <c r="GU176" s="209"/>
      <c r="GV176" s="209"/>
      <c r="GW176" s="209"/>
      <c r="GX176" s="209"/>
      <c r="GY176" s="209"/>
      <c r="GZ176" s="209"/>
      <c r="HA176" s="209"/>
      <c r="HB176" s="209"/>
      <c r="HC176" s="209"/>
      <c r="HD176" s="209"/>
      <c r="HE176" s="209"/>
      <c r="HF176" s="209"/>
      <c r="HG176" s="209"/>
      <c r="HH176" s="209"/>
      <c r="HI176" s="209"/>
      <c r="HJ176" s="209"/>
      <c r="HK176" s="209"/>
      <c r="HL176" s="209"/>
      <c r="HM176" s="209"/>
      <c r="HN176" s="209"/>
      <c r="HO176" s="209"/>
      <c r="HP176" s="209"/>
      <c r="HQ176" s="209"/>
      <c r="HR176" s="209"/>
      <c r="HS176" s="209"/>
      <c r="HT176" s="209"/>
      <c r="HU176" s="209"/>
      <c r="HV176" s="209"/>
      <c r="HW176" s="209"/>
      <c r="HX176" s="209"/>
      <c r="HY176" s="209"/>
      <c r="HZ176" s="209"/>
      <c r="IA176" s="209"/>
      <c r="IB176" s="209"/>
      <c r="IC176" s="209"/>
      <c r="ID176" s="209"/>
      <c r="IE176" s="209"/>
      <c r="IF176" s="209"/>
      <c r="IG176" s="209"/>
      <c r="IH176" s="209"/>
      <c r="II176" s="209"/>
      <c r="IJ176" s="209"/>
      <c r="IK176" s="209"/>
      <c r="IL176" s="209"/>
      <c r="IM176" s="209"/>
      <c r="IN176" s="209"/>
      <c r="IO176" s="209"/>
      <c r="IP176" s="209"/>
      <c r="IQ176" s="209"/>
      <c r="IR176" s="209"/>
      <c r="IS176" s="209"/>
      <c r="IT176" s="209"/>
      <c r="IU176" s="209"/>
      <c r="IV176" s="209"/>
      <c r="IW176" s="209"/>
      <c r="IX176" s="209"/>
      <c r="IY176" s="209"/>
      <c r="IZ176" s="209"/>
      <c r="JA176" s="209"/>
      <c r="JB176" s="209"/>
      <c r="JC176" s="209"/>
      <c r="JD176" s="209"/>
      <c r="JE176" s="209"/>
      <c r="JF176" s="209"/>
      <c r="JG176" s="209"/>
      <c r="JH176" s="209"/>
      <c r="JI176" s="209"/>
      <c r="JJ176" s="209"/>
      <c r="JK176" s="209"/>
      <c r="JL176" s="209"/>
      <c r="JM176" s="209"/>
      <c r="JN176" s="209"/>
      <c r="JO176" s="209"/>
      <c r="JP176" s="209"/>
      <c r="JQ176" s="209"/>
      <c r="JR176" s="209"/>
      <c r="JS176" s="209"/>
      <c r="JT176" s="209"/>
      <c r="JU176" s="209"/>
      <c r="JV176" s="209"/>
      <c r="JW176" s="209"/>
      <c r="JX176" s="209"/>
      <c r="JY176" s="209"/>
      <c r="JZ176" s="209"/>
      <c r="KA176" s="209"/>
      <c r="KB176" s="209"/>
    </row>
    <row r="177" spans="1:288" s="147" customFormat="1" hidden="1" x14ac:dyDescent="0.15">
      <c r="A177" s="902">
        <v>425</v>
      </c>
      <c r="B177" s="182" t="s">
        <v>464</v>
      </c>
      <c r="C177" s="168">
        <v>184.63</v>
      </c>
      <c r="D177" s="86"/>
      <c r="E177" s="169"/>
      <c r="F177" s="232"/>
      <c r="G177" s="189"/>
      <c r="H177" s="925"/>
      <c r="I177" s="669"/>
      <c r="J177" s="86"/>
      <c r="K177" s="219">
        <f t="shared" si="9"/>
        <v>0</v>
      </c>
      <c r="M177" s="209"/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209"/>
      <c r="AE177" s="209"/>
      <c r="AF177" s="209"/>
      <c r="AG177" s="209"/>
      <c r="AH177" s="209"/>
      <c r="AI177" s="209"/>
      <c r="AJ177" s="209"/>
      <c r="AK177" s="209"/>
      <c r="AL177" s="209"/>
      <c r="AM177" s="209"/>
      <c r="AN177" s="209"/>
      <c r="AO177" s="209"/>
      <c r="AP177" s="209"/>
      <c r="AQ177" s="209"/>
      <c r="AR177" s="209"/>
      <c r="AS177" s="209"/>
      <c r="AT177" s="209"/>
      <c r="AU177" s="209"/>
      <c r="AV177" s="209"/>
      <c r="AW177" s="209"/>
      <c r="AX177" s="209"/>
      <c r="AY177" s="209"/>
      <c r="AZ177" s="209"/>
      <c r="BA177" s="209"/>
      <c r="BB177" s="209"/>
      <c r="BC177" s="209"/>
      <c r="BD177" s="209"/>
      <c r="BE177" s="209"/>
      <c r="BF177" s="209"/>
      <c r="BG177" s="209"/>
      <c r="BH177" s="209"/>
      <c r="BI177" s="209"/>
      <c r="BJ177" s="209"/>
      <c r="BK177" s="209"/>
      <c r="BL177" s="209"/>
      <c r="BM177" s="209"/>
      <c r="BN177" s="209"/>
      <c r="BO177" s="209"/>
      <c r="BP177" s="209"/>
      <c r="BQ177" s="209"/>
      <c r="BR177" s="209"/>
      <c r="BS177" s="209"/>
      <c r="BT177" s="209"/>
      <c r="BU177" s="209"/>
      <c r="BV177" s="209"/>
      <c r="BW177" s="209"/>
      <c r="BX177" s="209"/>
      <c r="BY177" s="209"/>
      <c r="BZ177" s="209"/>
      <c r="CA177" s="209"/>
      <c r="CB177" s="209"/>
      <c r="CC177" s="209"/>
      <c r="CD177" s="209"/>
      <c r="CE177" s="209"/>
      <c r="CF177" s="209"/>
      <c r="CG177" s="209"/>
      <c r="CH177" s="209"/>
      <c r="CI177" s="209"/>
      <c r="CJ177" s="209"/>
      <c r="CK177" s="209"/>
      <c r="CL177" s="209"/>
      <c r="CM177" s="209"/>
      <c r="CN177" s="209"/>
      <c r="CO177" s="209"/>
      <c r="CP177" s="209"/>
      <c r="CQ177" s="209"/>
      <c r="CR177" s="209"/>
      <c r="CS177" s="209"/>
      <c r="CT177" s="209"/>
      <c r="CU177" s="209"/>
      <c r="CV177" s="209"/>
      <c r="CW177" s="209"/>
      <c r="CX177" s="209"/>
      <c r="CY177" s="209"/>
      <c r="CZ177" s="209"/>
      <c r="DA177" s="209"/>
      <c r="DB177" s="209"/>
      <c r="DC177" s="209"/>
      <c r="DD177" s="209"/>
      <c r="DE177" s="209"/>
      <c r="DF177" s="209"/>
      <c r="DG177" s="209"/>
      <c r="DH177" s="209"/>
      <c r="DI177" s="209"/>
      <c r="DJ177" s="209"/>
      <c r="DK177" s="209"/>
      <c r="DL177" s="209"/>
      <c r="DM177" s="209"/>
      <c r="DN177" s="209"/>
      <c r="DO177" s="209"/>
      <c r="DP177" s="209"/>
      <c r="DQ177" s="209"/>
      <c r="DR177" s="209"/>
      <c r="DS177" s="209"/>
      <c r="DT177" s="209"/>
      <c r="DU177" s="209"/>
      <c r="DV177" s="209"/>
      <c r="DW177" s="209"/>
      <c r="DX177" s="209"/>
      <c r="DY177" s="209"/>
      <c r="DZ177" s="209"/>
      <c r="EA177" s="209"/>
      <c r="EB177" s="209"/>
      <c r="EC177" s="209"/>
      <c r="ED177" s="209"/>
      <c r="EE177" s="209"/>
      <c r="EF177" s="209"/>
      <c r="EG177" s="209"/>
      <c r="EH177" s="209"/>
      <c r="EI177" s="209"/>
      <c r="EJ177" s="209"/>
      <c r="EK177" s="209"/>
      <c r="EL177" s="209"/>
      <c r="EM177" s="209"/>
      <c r="EN177" s="209"/>
      <c r="EO177" s="209"/>
      <c r="EP177" s="209"/>
      <c r="EQ177" s="209"/>
      <c r="ER177" s="209"/>
      <c r="ES177" s="209"/>
      <c r="ET177" s="209"/>
      <c r="EU177" s="209"/>
      <c r="EV177" s="209"/>
      <c r="EW177" s="209"/>
      <c r="EX177" s="209"/>
      <c r="EY177" s="209"/>
      <c r="EZ177" s="209"/>
      <c r="FA177" s="209"/>
      <c r="FB177" s="209"/>
      <c r="FC177" s="209"/>
      <c r="FD177" s="209"/>
      <c r="FE177" s="209"/>
      <c r="FF177" s="209"/>
      <c r="FG177" s="209"/>
      <c r="FH177" s="209"/>
      <c r="FI177" s="209"/>
      <c r="FJ177" s="209"/>
      <c r="FK177" s="209"/>
      <c r="FL177" s="209"/>
      <c r="FM177" s="209"/>
      <c r="FN177" s="209"/>
      <c r="FO177" s="209"/>
      <c r="FP177" s="209"/>
      <c r="FQ177" s="209"/>
      <c r="FR177" s="209"/>
      <c r="FS177" s="209"/>
      <c r="FT177" s="209"/>
      <c r="FU177" s="209"/>
      <c r="FV177" s="209"/>
      <c r="FW177" s="209"/>
      <c r="FX177" s="209"/>
      <c r="FY177" s="209"/>
      <c r="FZ177" s="209"/>
      <c r="GA177" s="209"/>
      <c r="GB177" s="209"/>
      <c r="GC177" s="209"/>
      <c r="GD177" s="209"/>
      <c r="GE177" s="209"/>
      <c r="GF177" s="209"/>
      <c r="GG177" s="209"/>
      <c r="GH177" s="209"/>
      <c r="GI177" s="209"/>
      <c r="GJ177" s="209"/>
      <c r="GK177" s="209"/>
      <c r="GL177" s="209"/>
      <c r="GM177" s="209"/>
      <c r="GN177" s="209"/>
      <c r="GO177" s="209"/>
      <c r="GP177" s="209"/>
      <c r="GQ177" s="209"/>
      <c r="GR177" s="209"/>
      <c r="GS177" s="209"/>
      <c r="GT177" s="209"/>
      <c r="GU177" s="209"/>
      <c r="GV177" s="209"/>
      <c r="GW177" s="209"/>
      <c r="GX177" s="209"/>
      <c r="GY177" s="209"/>
      <c r="GZ177" s="209"/>
      <c r="HA177" s="209"/>
      <c r="HB177" s="209"/>
      <c r="HC177" s="209"/>
      <c r="HD177" s="209"/>
      <c r="HE177" s="209"/>
      <c r="HF177" s="209"/>
      <c r="HG177" s="209"/>
      <c r="HH177" s="209"/>
      <c r="HI177" s="209"/>
      <c r="HJ177" s="209"/>
      <c r="HK177" s="209"/>
      <c r="HL177" s="209"/>
      <c r="HM177" s="209"/>
      <c r="HN177" s="209"/>
      <c r="HO177" s="209"/>
      <c r="HP177" s="209"/>
      <c r="HQ177" s="209"/>
      <c r="HR177" s="209"/>
      <c r="HS177" s="209"/>
      <c r="HT177" s="209"/>
      <c r="HU177" s="209"/>
      <c r="HV177" s="209"/>
      <c r="HW177" s="209"/>
      <c r="HX177" s="209"/>
      <c r="HY177" s="209"/>
      <c r="HZ177" s="209"/>
      <c r="IA177" s="209"/>
      <c r="IB177" s="209"/>
      <c r="IC177" s="209"/>
      <c r="ID177" s="209"/>
      <c r="IE177" s="209"/>
      <c r="IF177" s="209"/>
      <c r="IG177" s="209"/>
      <c r="IH177" s="209"/>
      <c r="II177" s="209"/>
      <c r="IJ177" s="209"/>
      <c r="IK177" s="209"/>
      <c r="IL177" s="209"/>
      <c r="IM177" s="209"/>
      <c r="IN177" s="209"/>
      <c r="IO177" s="209"/>
      <c r="IP177" s="209"/>
      <c r="IQ177" s="209"/>
      <c r="IR177" s="209"/>
      <c r="IS177" s="209"/>
      <c r="IT177" s="209"/>
      <c r="IU177" s="209"/>
      <c r="IV177" s="209"/>
      <c r="IW177" s="209"/>
      <c r="IX177" s="209"/>
      <c r="IY177" s="209"/>
      <c r="IZ177" s="209"/>
      <c r="JA177" s="209"/>
      <c r="JB177" s="209"/>
      <c r="JC177" s="209"/>
      <c r="JD177" s="209"/>
      <c r="JE177" s="209"/>
      <c r="JF177" s="209"/>
      <c r="JG177" s="209"/>
      <c r="JH177" s="209"/>
      <c r="JI177" s="209"/>
      <c r="JJ177" s="209"/>
      <c r="JK177" s="209"/>
      <c r="JL177" s="209"/>
      <c r="JM177" s="209"/>
      <c r="JN177" s="209"/>
      <c r="JO177" s="209"/>
      <c r="JP177" s="209"/>
      <c r="JQ177" s="209"/>
      <c r="JR177" s="209"/>
      <c r="JS177" s="209"/>
      <c r="JT177" s="209"/>
      <c r="JU177" s="209"/>
      <c r="JV177" s="209"/>
      <c r="JW177" s="209"/>
      <c r="JX177" s="209"/>
      <c r="JY177" s="209"/>
      <c r="JZ177" s="209"/>
      <c r="KA177" s="209"/>
      <c r="KB177" s="209"/>
    </row>
    <row r="178" spans="1:288" s="147" customFormat="1" hidden="1" x14ac:dyDescent="0.15">
      <c r="A178" s="902">
        <v>426</v>
      </c>
      <c r="B178" s="182" t="s">
        <v>314</v>
      </c>
      <c r="C178" s="168">
        <v>107.11</v>
      </c>
      <c r="D178" s="86"/>
      <c r="E178" s="169"/>
      <c r="F178" s="232"/>
      <c r="G178" s="189"/>
      <c r="H178" s="925"/>
      <c r="I178" s="669"/>
      <c r="J178" s="86"/>
      <c r="K178" s="219">
        <f t="shared" si="9"/>
        <v>0</v>
      </c>
      <c r="M178" s="209"/>
      <c r="N178" s="209"/>
      <c r="O178" s="209"/>
      <c r="P178" s="209"/>
      <c r="Q178" s="209"/>
      <c r="R178" s="209"/>
      <c r="S178" s="209"/>
      <c r="T178" s="209"/>
      <c r="U178" s="209"/>
      <c r="V178" s="209"/>
      <c r="W178" s="209"/>
      <c r="X178" s="209"/>
      <c r="Y178" s="209"/>
      <c r="Z178" s="209"/>
      <c r="AA178" s="209"/>
      <c r="AB178" s="209"/>
      <c r="AC178" s="209"/>
      <c r="AD178" s="209"/>
      <c r="AE178" s="209"/>
      <c r="AF178" s="209"/>
      <c r="AG178" s="209"/>
      <c r="AH178" s="209"/>
      <c r="AI178" s="209"/>
      <c r="AJ178" s="209"/>
      <c r="AK178" s="209"/>
      <c r="AL178" s="209"/>
      <c r="AM178" s="209"/>
      <c r="AN178" s="209"/>
      <c r="AO178" s="209"/>
      <c r="AP178" s="209"/>
      <c r="AQ178" s="209"/>
      <c r="AR178" s="209"/>
      <c r="AS178" s="209"/>
      <c r="AT178" s="209"/>
      <c r="AU178" s="209"/>
      <c r="AV178" s="209"/>
      <c r="AW178" s="209"/>
      <c r="AX178" s="209"/>
      <c r="AY178" s="209"/>
      <c r="AZ178" s="209"/>
      <c r="BA178" s="209"/>
      <c r="BB178" s="209"/>
      <c r="BC178" s="209"/>
      <c r="BD178" s="209"/>
      <c r="BE178" s="209"/>
      <c r="BF178" s="209"/>
      <c r="BG178" s="209"/>
      <c r="BH178" s="209"/>
      <c r="BI178" s="209"/>
      <c r="BJ178" s="209"/>
      <c r="BK178" s="209"/>
      <c r="BL178" s="209"/>
      <c r="BM178" s="209"/>
      <c r="BN178" s="209"/>
      <c r="BO178" s="209"/>
      <c r="BP178" s="209"/>
      <c r="BQ178" s="209"/>
      <c r="BR178" s="209"/>
      <c r="BS178" s="209"/>
      <c r="BT178" s="209"/>
      <c r="BU178" s="209"/>
      <c r="BV178" s="209"/>
      <c r="BW178" s="209"/>
      <c r="BX178" s="209"/>
      <c r="BY178" s="209"/>
      <c r="BZ178" s="209"/>
      <c r="CA178" s="209"/>
      <c r="CB178" s="209"/>
      <c r="CC178" s="209"/>
      <c r="CD178" s="209"/>
      <c r="CE178" s="209"/>
      <c r="CF178" s="209"/>
      <c r="CG178" s="209"/>
      <c r="CH178" s="209"/>
      <c r="CI178" s="209"/>
      <c r="CJ178" s="209"/>
      <c r="CK178" s="209"/>
      <c r="CL178" s="209"/>
      <c r="CM178" s="209"/>
      <c r="CN178" s="209"/>
      <c r="CO178" s="209"/>
      <c r="CP178" s="209"/>
      <c r="CQ178" s="209"/>
      <c r="CR178" s="209"/>
      <c r="CS178" s="209"/>
      <c r="CT178" s="209"/>
      <c r="CU178" s="209"/>
      <c r="CV178" s="209"/>
      <c r="CW178" s="209"/>
      <c r="CX178" s="209"/>
      <c r="CY178" s="209"/>
      <c r="CZ178" s="209"/>
      <c r="DA178" s="209"/>
      <c r="DB178" s="209"/>
      <c r="DC178" s="209"/>
      <c r="DD178" s="209"/>
      <c r="DE178" s="209"/>
      <c r="DF178" s="209"/>
      <c r="DG178" s="209"/>
      <c r="DH178" s="209"/>
      <c r="DI178" s="209"/>
      <c r="DJ178" s="209"/>
      <c r="DK178" s="209"/>
      <c r="DL178" s="209"/>
      <c r="DM178" s="209"/>
      <c r="DN178" s="209"/>
      <c r="DO178" s="209"/>
      <c r="DP178" s="209"/>
      <c r="DQ178" s="209"/>
      <c r="DR178" s="209"/>
      <c r="DS178" s="209"/>
      <c r="DT178" s="209"/>
      <c r="DU178" s="209"/>
      <c r="DV178" s="209"/>
      <c r="DW178" s="209"/>
      <c r="DX178" s="209"/>
      <c r="DY178" s="209"/>
      <c r="DZ178" s="209"/>
      <c r="EA178" s="209"/>
      <c r="EB178" s="209"/>
      <c r="EC178" s="209"/>
      <c r="ED178" s="209"/>
      <c r="EE178" s="209"/>
      <c r="EF178" s="209"/>
      <c r="EG178" s="209"/>
      <c r="EH178" s="209"/>
      <c r="EI178" s="209"/>
      <c r="EJ178" s="209"/>
      <c r="EK178" s="209"/>
      <c r="EL178" s="209"/>
      <c r="EM178" s="209"/>
      <c r="EN178" s="209"/>
      <c r="EO178" s="209"/>
      <c r="EP178" s="209"/>
      <c r="EQ178" s="209"/>
      <c r="ER178" s="209"/>
      <c r="ES178" s="209"/>
      <c r="ET178" s="209"/>
      <c r="EU178" s="209"/>
      <c r="EV178" s="209"/>
      <c r="EW178" s="209"/>
      <c r="EX178" s="209"/>
      <c r="EY178" s="209"/>
      <c r="EZ178" s="209"/>
      <c r="FA178" s="209"/>
      <c r="FB178" s="209"/>
      <c r="FC178" s="209"/>
      <c r="FD178" s="209"/>
      <c r="FE178" s="209"/>
      <c r="FF178" s="209"/>
      <c r="FG178" s="209"/>
      <c r="FH178" s="209"/>
      <c r="FI178" s="209"/>
      <c r="FJ178" s="209"/>
      <c r="FK178" s="209"/>
      <c r="FL178" s="209"/>
      <c r="FM178" s="209"/>
      <c r="FN178" s="209"/>
      <c r="FO178" s="209"/>
      <c r="FP178" s="209"/>
      <c r="FQ178" s="209"/>
      <c r="FR178" s="209"/>
      <c r="FS178" s="209"/>
      <c r="FT178" s="209"/>
      <c r="FU178" s="209"/>
      <c r="FV178" s="209"/>
      <c r="FW178" s="209"/>
      <c r="FX178" s="209"/>
      <c r="FY178" s="209"/>
      <c r="FZ178" s="209"/>
      <c r="GA178" s="209"/>
      <c r="GB178" s="209"/>
      <c r="GC178" s="209"/>
      <c r="GD178" s="209"/>
      <c r="GE178" s="209"/>
      <c r="GF178" s="209"/>
      <c r="GG178" s="209"/>
      <c r="GH178" s="209"/>
      <c r="GI178" s="209"/>
      <c r="GJ178" s="209"/>
      <c r="GK178" s="209"/>
      <c r="GL178" s="209"/>
      <c r="GM178" s="209"/>
      <c r="GN178" s="209"/>
      <c r="GO178" s="209"/>
      <c r="GP178" s="209"/>
      <c r="GQ178" s="209"/>
      <c r="GR178" s="209"/>
      <c r="GS178" s="209"/>
      <c r="GT178" s="209"/>
      <c r="GU178" s="209"/>
      <c r="GV178" s="209"/>
      <c r="GW178" s="209"/>
      <c r="GX178" s="209"/>
      <c r="GY178" s="209"/>
      <c r="GZ178" s="209"/>
      <c r="HA178" s="209"/>
      <c r="HB178" s="209"/>
      <c r="HC178" s="209"/>
      <c r="HD178" s="209"/>
      <c r="HE178" s="209"/>
      <c r="HF178" s="209"/>
      <c r="HG178" s="209"/>
      <c r="HH178" s="209"/>
      <c r="HI178" s="209"/>
      <c r="HJ178" s="209"/>
      <c r="HK178" s="209"/>
      <c r="HL178" s="209"/>
      <c r="HM178" s="209"/>
      <c r="HN178" s="209"/>
      <c r="HO178" s="209"/>
      <c r="HP178" s="209"/>
      <c r="HQ178" s="209"/>
      <c r="HR178" s="209"/>
      <c r="HS178" s="209"/>
      <c r="HT178" s="209"/>
      <c r="HU178" s="209"/>
      <c r="HV178" s="209"/>
      <c r="HW178" s="209"/>
      <c r="HX178" s="209"/>
      <c r="HY178" s="209"/>
      <c r="HZ178" s="209"/>
      <c r="IA178" s="209"/>
      <c r="IB178" s="209"/>
      <c r="IC178" s="209"/>
      <c r="ID178" s="209"/>
      <c r="IE178" s="209"/>
      <c r="IF178" s="209"/>
      <c r="IG178" s="209"/>
      <c r="IH178" s="209"/>
      <c r="II178" s="209"/>
      <c r="IJ178" s="209"/>
      <c r="IK178" s="209"/>
      <c r="IL178" s="209"/>
      <c r="IM178" s="209"/>
      <c r="IN178" s="209"/>
      <c r="IO178" s="209"/>
      <c r="IP178" s="209"/>
      <c r="IQ178" s="209"/>
      <c r="IR178" s="209"/>
      <c r="IS178" s="209"/>
      <c r="IT178" s="209"/>
      <c r="IU178" s="209"/>
      <c r="IV178" s="209"/>
      <c r="IW178" s="209"/>
      <c r="IX178" s="209"/>
      <c r="IY178" s="209"/>
      <c r="IZ178" s="209"/>
      <c r="JA178" s="209"/>
      <c r="JB178" s="209"/>
      <c r="JC178" s="209"/>
      <c r="JD178" s="209"/>
      <c r="JE178" s="209"/>
      <c r="JF178" s="209"/>
      <c r="JG178" s="209"/>
      <c r="JH178" s="209"/>
      <c r="JI178" s="209"/>
      <c r="JJ178" s="209"/>
      <c r="JK178" s="209"/>
      <c r="JL178" s="209"/>
      <c r="JM178" s="209"/>
      <c r="JN178" s="209"/>
      <c r="JO178" s="209"/>
      <c r="JP178" s="209"/>
      <c r="JQ178" s="209"/>
      <c r="JR178" s="209"/>
      <c r="JS178" s="209"/>
      <c r="JT178" s="209"/>
      <c r="JU178" s="209"/>
      <c r="JV178" s="209"/>
      <c r="JW178" s="209"/>
      <c r="JX178" s="209"/>
      <c r="JY178" s="209"/>
      <c r="JZ178" s="209"/>
      <c r="KA178" s="209"/>
      <c r="KB178" s="209"/>
    </row>
    <row r="179" spans="1:288" s="147" customFormat="1" x14ac:dyDescent="0.15">
      <c r="A179" s="902">
        <v>427</v>
      </c>
      <c r="B179" s="182" t="s">
        <v>465</v>
      </c>
      <c r="C179" s="168">
        <v>48.36</v>
      </c>
      <c r="D179" s="86">
        <v>1</v>
      </c>
      <c r="E179" s="169">
        <f t="shared" si="10"/>
        <v>48.36</v>
      </c>
      <c r="F179" s="232" t="s">
        <v>123</v>
      </c>
      <c r="G179" s="189"/>
      <c r="H179" s="925" t="s">
        <v>3</v>
      </c>
      <c r="I179" s="669" t="s">
        <v>7</v>
      </c>
      <c r="J179" s="86">
        <v>104</v>
      </c>
      <c r="K179" s="219">
        <f t="shared" si="9"/>
        <v>5029.4399999999996</v>
      </c>
      <c r="M179" s="209"/>
      <c r="N179" s="209"/>
      <c r="O179" s="209"/>
      <c r="P179" s="209"/>
      <c r="Q179" s="209"/>
      <c r="R179" s="209"/>
      <c r="S179" s="209"/>
      <c r="T179" s="209"/>
      <c r="U179" s="209"/>
      <c r="V179" s="209"/>
      <c r="W179" s="209"/>
      <c r="X179" s="209"/>
      <c r="Y179" s="209"/>
      <c r="Z179" s="209"/>
      <c r="AA179" s="209"/>
      <c r="AB179" s="209"/>
      <c r="AC179" s="209"/>
      <c r="AD179" s="209"/>
      <c r="AE179" s="209"/>
      <c r="AF179" s="209"/>
      <c r="AG179" s="209"/>
      <c r="AH179" s="209"/>
      <c r="AI179" s="209"/>
      <c r="AJ179" s="209"/>
      <c r="AK179" s="209"/>
      <c r="AL179" s="209"/>
      <c r="AM179" s="209"/>
      <c r="AN179" s="209"/>
      <c r="AO179" s="209"/>
      <c r="AP179" s="209"/>
      <c r="AQ179" s="209"/>
      <c r="AR179" s="209"/>
      <c r="AS179" s="209"/>
      <c r="AT179" s="209"/>
      <c r="AU179" s="209"/>
      <c r="AV179" s="209"/>
      <c r="AW179" s="209"/>
      <c r="AX179" s="209"/>
      <c r="AY179" s="209"/>
      <c r="AZ179" s="209"/>
      <c r="BA179" s="209"/>
      <c r="BB179" s="209"/>
      <c r="BC179" s="209"/>
      <c r="BD179" s="209"/>
      <c r="BE179" s="209"/>
      <c r="BF179" s="209"/>
      <c r="BG179" s="209"/>
      <c r="BH179" s="209"/>
      <c r="BI179" s="209"/>
      <c r="BJ179" s="209"/>
      <c r="BK179" s="209"/>
      <c r="BL179" s="209"/>
      <c r="BM179" s="209"/>
      <c r="BN179" s="209"/>
      <c r="BO179" s="209"/>
      <c r="BP179" s="209"/>
      <c r="BQ179" s="209"/>
      <c r="BR179" s="209"/>
      <c r="BS179" s="209"/>
      <c r="BT179" s="209"/>
      <c r="BU179" s="209"/>
      <c r="BV179" s="209"/>
      <c r="BW179" s="209"/>
      <c r="BX179" s="209"/>
      <c r="BY179" s="209"/>
      <c r="BZ179" s="209"/>
      <c r="CA179" s="209"/>
      <c r="CB179" s="209"/>
      <c r="CC179" s="209"/>
      <c r="CD179" s="209"/>
      <c r="CE179" s="209"/>
      <c r="CF179" s="209"/>
      <c r="CG179" s="209"/>
      <c r="CH179" s="209"/>
      <c r="CI179" s="209"/>
      <c r="CJ179" s="209"/>
      <c r="CK179" s="209"/>
      <c r="CL179" s="209"/>
      <c r="CM179" s="209"/>
      <c r="CN179" s="209"/>
      <c r="CO179" s="209"/>
      <c r="CP179" s="209"/>
      <c r="CQ179" s="209"/>
      <c r="CR179" s="209"/>
      <c r="CS179" s="209"/>
      <c r="CT179" s="209"/>
      <c r="CU179" s="209"/>
      <c r="CV179" s="209"/>
      <c r="CW179" s="209"/>
      <c r="CX179" s="209"/>
      <c r="CY179" s="209"/>
      <c r="CZ179" s="209"/>
      <c r="DA179" s="209"/>
      <c r="DB179" s="209"/>
      <c r="DC179" s="209"/>
      <c r="DD179" s="209"/>
      <c r="DE179" s="209"/>
      <c r="DF179" s="209"/>
      <c r="DG179" s="209"/>
      <c r="DH179" s="209"/>
      <c r="DI179" s="209"/>
      <c r="DJ179" s="209"/>
      <c r="DK179" s="209"/>
      <c r="DL179" s="209"/>
      <c r="DM179" s="209"/>
      <c r="DN179" s="209"/>
      <c r="DO179" s="209"/>
      <c r="DP179" s="209"/>
      <c r="DQ179" s="209"/>
      <c r="DR179" s="209"/>
      <c r="DS179" s="209"/>
      <c r="DT179" s="209"/>
      <c r="DU179" s="209"/>
      <c r="DV179" s="209"/>
      <c r="DW179" s="209"/>
      <c r="DX179" s="209"/>
      <c r="DY179" s="209"/>
      <c r="DZ179" s="209"/>
      <c r="EA179" s="209"/>
      <c r="EB179" s="209"/>
      <c r="EC179" s="209"/>
      <c r="ED179" s="209"/>
      <c r="EE179" s="209"/>
      <c r="EF179" s="209"/>
      <c r="EG179" s="209"/>
      <c r="EH179" s="209"/>
      <c r="EI179" s="209"/>
      <c r="EJ179" s="209"/>
      <c r="EK179" s="209"/>
      <c r="EL179" s="209"/>
      <c r="EM179" s="209"/>
      <c r="EN179" s="209"/>
      <c r="EO179" s="209"/>
      <c r="EP179" s="209"/>
      <c r="EQ179" s="209"/>
      <c r="ER179" s="209"/>
      <c r="ES179" s="209"/>
      <c r="ET179" s="209"/>
      <c r="EU179" s="209"/>
      <c r="EV179" s="209"/>
      <c r="EW179" s="209"/>
      <c r="EX179" s="209"/>
      <c r="EY179" s="209"/>
      <c r="EZ179" s="209"/>
      <c r="FA179" s="209"/>
      <c r="FB179" s="209"/>
      <c r="FC179" s="209"/>
      <c r="FD179" s="209"/>
      <c r="FE179" s="209"/>
      <c r="FF179" s="209"/>
      <c r="FG179" s="209"/>
      <c r="FH179" s="209"/>
      <c r="FI179" s="209"/>
      <c r="FJ179" s="209"/>
      <c r="FK179" s="209"/>
      <c r="FL179" s="209"/>
      <c r="FM179" s="209"/>
      <c r="FN179" s="209"/>
      <c r="FO179" s="209"/>
      <c r="FP179" s="209"/>
      <c r="FQ179" s="209"/>
      <c r="FR179" s="209"/>
      <c r="FS179" s="209"/>
      <c r="FT179" s="209"/>
      <c r="FU179" s="209"/>
      <c r="FV179" s="209"/>
      <c r="FW179" s="209"/>
      <c r="FX179" s="209"/>
      <c r="FY179" s="209"/>
      <c r="FZ179" s="209"/>
      <c r="GA179" s="209"/>
      <c r="GB179" s="209"/>
      <c r="GC179" s="209"/>
      <c r="GD179" s="209"/>
      <c r="GE179" s="209"/>
      <c r="GF179" s="209"/>
      <c r="GG179" s="209"/>
      <c r="GH179" s="209"/>
      <c r="GI179" s="209"/>
      <c r="GJ179" s="209"/>
      <c r="GK179" s="209"/>
      <c r="GL179" s="209"/>
      <c r="GM179" s="209"/>
      <c r="GN179" s="209"/>
      <c r="GO179" s="209"/>
      <c r="GP179" s="209"/>
      <c r="GQ179" s="209"/>
      <c r="GR179" s="209"/>
      <c r="GS179" s="209"/>
      <c r="GT179" s="209"/>
      <c r="GU179" s="209"/>
      <c r="GV179" s="209"/>
      <c r="GW179" s="209"/>
      <c r="GX179" s="209"/>
      <c r="GY179" s="209"/>
      <c r="GZ179" s="209"/>
      <c r="HA179" s="209"/>
      <c r="HB179" s="209"/>
      <c r="HC179" s="209"/>
      <c r="HD179" s="209"/>
      <c r="HE179" s="209"/>
      <c r="HF179" s="209"/>
      <c r="HG179" s="209"/>
      <c r="HH179" s="209"/>
      <c r="HI179" s="209"/>
      <c r="HJ179" s="209"/>
      <c r="HK179" s="209"/>
      <c r="HL179" s="209"/>
      <c r="HM179" s="209"/>
      <c r="HN179" s="209"/>
      <c r="HO179" s="209"/>
      <c r="HP179" s="209"/>
      <c r="HQ179" s="209"/>
      <c r="HR179" s="209"/>
      <c r="HS179" s="209"/>
      <c r="HT179" s="209"/>
      <c r="HU179" s="209"/>
      <c r="HV179" s="209"/>
      <c r="HW179" s="209"/>
      <c r="HX179" s="209"/>
      <c r="HY179" s="209"/>
      <c r="HZ179" s="209"/>
      <c r="IA179" s="209"/>
      <c r="IB179" s="209"/>
      <c r="IC179" s="209"/>
      <c r="ID179" s="209"/>
      <c r="IE179" s="209"/>
      <c r="IF179" s="209"/>
      <c r="IG179" s="209"/>
      <c r="IH179" s="209"/>
      <c r="II179" s="209"/>
      <c r="IJ179" s="209"/>
      <c r="IK179" s="209"/>
      <c r="IL179" s="209"/>
      <c r="IM179" s="209"/>
      <c r="IN179" s="209"/>
      <c r="IO179" s="209"/>
      <c r="IP179" s="209"/>
      <c r="IQ179" s="209"/>
      <c r="IR179" s="209"/>
      <c r="IS179" s="209"/>
      <c r="IT179" s="209"/>
      <c r="IU179" s="209"/>
      <c r="IV179" s="209"/>
      <c r="IW179" s="209"/>
      <c r="IX179" s="209"/>
      <c r="IY179" s="209"/>
      <c r="IZ179" s="209"/>
      <c r="JA179" s="209"/>
      <c r="JB179" s="209"/>
      <c r="JC179" s="209"/>
      <c r="JD179" s="209"/>
      <c r="JE179" s="209"/>
      <c r="JF179" s="209"/>
      <c r="JG179" s="209"/>
      <c r="JH179" s="209"/>
      <c r="JI179" s="209"/>
      <c r="JJ179" s="209"/>
      <c r="JK179" s="209"/>
      <c r="JL179" s="209"/>
      <c r="JM179" s="209"/>
      <c r="JN179" s="209"/>
      <c r="JO179" s="209"/>
      <c r="JP179" s="209"/>
      <c r="JQ179" s="209"/>
      <c r="JR179" s="209"/>
      <c r="JS179" s="209"/>
      <c r="JT179" s="209"/>
      <c r="JU179" s="209"/>
      <c r="JV179" s="209"/>
      <c r="JW179" s="209"/>
      <c r="JX179" s="209"/>
      <c r="JY179" s="209"/>
      <c r="JZ179" s="209"/>
      <c r="KA179" s="209"/>
      <c r="KB179" s="209"/>
    </row>
    <row r="180" spans="1:288" s="147" customFormat="1" x14ac:dyDescent="0.15">
      <c r="A180" s="902">
        <v>428</v>
      </c>
      <c r="B180" s="182" t="s">
        <v>466</v>
      </c>
      <c r="C180" s="168">
        <v>100.78</v>
      </c>
      <c r="D180" s="86">
        <v>1</v>
      </c>
      <c r="E180" s="169">
        <f t="shared" si="10"/>
        <v>100.78</v>
      </c>
      <c r="F180" s="232" t="s">
        <v>123</v>
      </c>
      <c r="G180" s="189"/>
      <c r="H180" s="925" t="s">
        <v>3</v>
      </c>
      <c r="I180" s="669" t="s">
        <v>7</v>
      </c>
      <c r="J180" s="86">
        <v>104</v>
      </c>
      <c r="K180" s="219">
        <f t="shared" si="9"/>
        <v>10481.120000000001</v>
      </c>
      <c r="L180" s="97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09"/>
      <c r="AH180" s="209"/>
      <c r="AI180" s="209"/>
      <c r="AJ180" s="209"/>
      <c r="AK180" s="209"/>
      <c r="AL180" s="209"/>
      <c r="AM180" s="209"/>
      <c r="AN180" s="209"/>
      <c r="AO180" s="209"/>
      <c r="AP180" s="209"/>
      <c r="AQ180" s="209"/>
      <c r="AR180" s="209"/>
      <c r="AS180" s="209"/>
      <c r="AT180" s="209"/>
      <c r="AU180" s="209"/>
      <c r="AV180" s="209"/>
      <c r="AW180" s="209"/>
      <c r="AX180" s="209"/>
      <c r="AY180" s="209"/>
      <c r="AZ180" s="209"/>
      <c r="BA180" s="209"/>
      <c r="BB180" s="209"/>
      <c r="BC180" s="209"/>
      <c r="BD180" s="209"/>
      <c r="BE180" s="209"/>
      <c r="BF180" s="209"/>
      <c r="BG180" s="209"/>
      <c r="BH180" s="209"/>
      <c r="BI180" s="209"/>
      <c r="BJ180" s="209"/>
      <c r="BK180" s="209"/>
      <c r="BL180" s="209"/>
      <c r="BM180" s="209"/>
      <c r="BN180" s="209"/>
      <c r="BO180" s="209"/>
      <c r="BP180" s="209"/>
      <c r="BQ180" s="209"/>
      <c r="BR180" s="209"/>
      <c r="BS180" s="209"/>
      <c r="BT180" s="209"/>
      <c r="BU180" s="209"/>
      <c r="BV180" s="209"/>
      <c r="BW180" s="209"/>
      <c r="BX180" s="209"/>
      <c r="BY180" s="209"/>
      <c r="BZ180" s="209"/>
      <c r="CA180" s="209"/>
      <c r="CB180" s="209"/>
      <c r="CC180" s="209"/>
      <c r="CD180" s="209"/>
      <c r="CE180" s="209"/>
      <c r="CF180" s="209"/>
      <c r="CG180" s="209"/>
      <c r="CH180" s="209"/>
      <c r="CI180" s="209"/>
      <c r="CJ180" s="209"/>
      <c r="CK180" s="209"/>
      <c r="CL180" s="209"/>
      <c r="CM180" s="209"/>
      <c r="CN180" s="209"/>
      <c r="CO180" s="209"/>
      <c r="CP180" s="209"/>
      <c r="CQ180" s="209"/>
      <c r="CR180" s="209"/>
      <c r="CS180" s="209"/>
      <c r="CT180" s="209"/>
      <c r="CU180" s="209"/>
      <c r="CV180" s="209"/>
      <c r="CW180" s="209"/>
      <c r="CX180" s="209"/>
      <c r="CY180" s="209"/>
      <c r="CZ180" s="209"/>
      <c r="DA180" s="209"/>
      <c r="DB180" s="209"/>
      <c r="DC180" s="209"/>
      <c r="DD180" s="209"/>
      <c r="DE180" s="209"/>
      <c r="DF180" s="209"/>
      <c r="DG180" s="209"/>
      <c r="DH180" s="209"/>
      <c r="DI180" s="209"/>
      <c r="DJ180" s="209"/>
      <c r="DK180" s="209"/>
      <c r="DL180" s="209"/>
      <c r="DM180" s="209"/>
      <c r="DN180" s="209"/>
      <c r="DO180" s="209"/>
      <c r="DP180" s="209"/>
      <c r="DQ180" s="209"/>
      <c r="DR180" s="209"/>
      <c r="DS180" s="209"/>
      <c r="DT180" s="209"/>
      <c r="DU180" s="209"/>
      <c r="DV180" s="209"/>
      <c r="DW180" s="209"/>
      <c r="DX180" s="209"/>
      <c r="DY180" s="209"/>
      <c r="DZ180" s="209"/>
      <c r="EA180" s="209"/>
      <c r="EB180" s="209"/>
      <c r="EC180" s="209"/>
      <c r="ED180" s="209"/>
      <c r="EE180" s="209"/>
      <c r="EF180" s="209"/>
      <c r="EG180" s="209"/>
      <c r="EH180" s="209"/>
      <c r="EI180" s="209"/>
      <c r="EJ180" s="209"/>
      <c r="EK180" s="209"/>
      <c r="EL180" s="209"/>
      <c r="EM180" s="209"/>
      <c r="EN180" s="209"/>
      <c r="EO180" s="209"/>
      <c r="EP180" s="209"/>
      <c r="EQ180" s="209"/>
      <c r="ER180" s="209"/>
      <c r="ES180" s="209"/>
      <c r="ET180" s="209"/>
      <c r="EU180" s="209"/>
      <c r="EV180" s="209"/>
      <c r="EW180" s="209"/>
      <c r="EX180" s="209"/>
      <c r="EY180" s="209"/>
      <c r="EZ180" s="209"/>
      <c r="FA180" s="209"/>
      <c r="FB180" s="209"/>
      <c r="FC180" s="209"/>
      <c r="FD180" s="209"/>
      <c r="FE180" s="209"/>
      <c r="FF180" s="209"/>
      <c r="FG180" s="209"/>
      <c r="FH180" s="209"/>
      <c r="FI180" s="209"/>
      <c r="FJ180" s="209"/>
      <c r="FK180" s="209"/>
      <c r="FL180" s="209"/>
      <c r="FM180" s="209"/>
      <c r="FN180" s="209"/>
      <c r="FO180" s="209"/>
      <c r="FP180" s="209"/>
      <c r="FQ180" s="209"/>
      <c r="FR180" s="209"/>
      <c r="FS180" s="209"/>
      <c r="FT180" s="209"/>
      <c r="FU180" s="209"/>
      <c r="FV180" s="209"/>
      <c r="FW180" s="209"/>
      <c r="FX180" s="209"/>
      <c r="FY180" s="209"/>
      <c r="FZ180" s="209"/>
      <c r="GA180" s="209"/>
      <c r="GB180" s="209"/>
      <c r="GC180" s="209"/>
      <c r="GD180" s="209"/>
      <c r="GE180" s="209"/>
      <c r="GF180" s="209"/>
      <c r="GG180" s="209"/>
      <c r="GH180" s="209"/>
      <c r="GI180" s="209"/>
      <c r="GJ180" s="209"/>
      <c r="GK180" s="209"/>
      <c r="GL180" s="209"/>
      <c r="GM180" s="209"/>
      <c r="GN180" s="209"/>
      <c r="GO180" s="209"/>
      <c r="GP180" s="209"/>
      <c r="GQ180" s="209"/>
      <c r="GR180" s="209"/>
      <c r="GS180" s="209"/>
      <c r="GT180" s="209"/>
      <c r="GU180" s="209"/>
      <c r="GV180" s="209"/>
      <c r="GW180" s="209"/>
      <c r="GX180" s="209"/>
      <c r="GY180" s="209"/>
      <c r="GZ180" s="209"/>
      <c r="HA180" s="209"/>
      <c r="HB180" s="209"/>
      <c r="HC180" s="209"/>
      <c r="HD180" s="209"/>
      <c r="HE180" s="209"/>
      <c r="HF180" s="209"/>
      <c r="HG180" s="209"/>
      <c r="HH180" s="209"/>
      <c r="HI180" s="209"/>
      <c r="HJ180" s="209"/>
      <c r="HK180" s="209"/>
      <c r="HL180" s="209"/>
      <c r="HM180" s="209"/>
      <c r="HN180" s="209"/>
      <c r="HO180" s="209"/>
      <c r="HP180" s="209"/>
      <c r="HQ180" s="209"/>
      <c r="HR180" s="209"/>
      <c r="HS180" s="209"/>
      <c r="HT180" s="209"/>
      <c r="HU180" s="209"/>
      <c r="HV180" s="209"/>
      <c r="HW180" s="209"/>
      <c r="HX180" s="209"/>
      <c r="HY180" s="209"/>
      <c r="HZ180" s="209"/>
      <c r="IA180" s="209"/>
      <c r="IB180" s="209"/>
      <c r="IC180" s="209"/>
      <c r="ID180" s="209"/>
      <c r="IE180" s="209"/>
      <c r="IF180" s="209"/>
      <c r="IG180" s="209"/>
      <c r="IH180" s="209"/>
      <c r="II180" s="209"/>
      <c r="IJ180" s="209"/>
      <c r="IK180" s="209"/>
      <c r="IL180" s="209"/>
      <c r="IM180" s="209"/>
      <c r="IN180" s="209"/>
      <c r="IO180" s="209"/>
      <c r="IP180" s="209"/>
      <c r="IQ180" s="209"/>
      <c r="IR180" s="209"/>
      <c r="IS180" s="209"/>
      <c r="IT180" s="209"/>
      <c r="IU180" s="209"/>
      <c r="IV180" s="209"/>
      <c r="IW180" s="209"/>
      <c r="IX180" s="209"/>
      <c r="IY180" s="209"/>
      <c r="IZ180" s="209"/>
      <c r="JA180" s="209"/>
      <c r="JB180" s="209"/>
      <c r="JC180" s="209"/>
      <c r="JD180" s="209"/>
      <c r="JE180" s="209"/>
      <c r="JF180" s="209"/>
      <c r="JG180" s="209"/>
      <c r="JH180" s="209"/>
      <c r="JI180" s="209"/>
      <c r="JJ180" s="209"/>
      <c r="JK180" s="209"/>
      <c r="JL180" s="209"/>
      <c r="JM180" s="209"/>
      <c r="JN180" s="209"/>
      <c r="JO180" s="209"/>
      <c r="JP180" s="209"/>
      <c r="JQ180" s="209"/>
      <c r="JR180" s="209"/>
      <c r="JS180" s="209"/>
      <c r="JT180" s="209"/>
      <c r="JU180" s="209"/>
      <c r="JV180" s="209"/>
      <c r="JW180" s="209"/>
      <c r="JX180" s="209"/>
      <c r="JY180" s="209"/>
      <c r="JZ180" s="209"/>
      <c r="KA180" s="209"/>
      <c r="KB180" s="209"/>
    </row>
    <row r="181" spans="1:288" s="86" customFormat="1" x14ac:dyDescent="0.15">
      <c r="A181" s="167">
        <v>429</v>
      </c>
      <c r="B181" s="182" t="s">
        <v>467</v>
      </c>
      <c r="C181" s="168">
        <v>4.6399999999999997</v>
      </c>
      <c r="D181" s="86">
        <v>1</v>
      </c>
      <c r="E181" s="169">
        <f t="shared" si="10"/>
        <v>4.6399999999999997</v>
      </c>
      <c r="F181" s="232" t="s">
        <v>123</v>
      </c>
      <c r="G181" s="189"/>
      <c r="H181" s="602" t="s">
        <v>3</v>
      </c>
      <c r="I181" s="592" t="s">
        <v>11</v>
      </c>
      <c r="J181" s="86">
        <v>314</v>
      </c>
      <c r="K181" s="219">
        <f t="shared" si="9"/>
        <v>1456.9599999999998</v>
      </c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09"/>
      <c r="AH181" s="209"/>
      <c r="AI181" s="209"/>
      <c r="AJ181" s="209"/>
      <c r="AK181" s="209"/>
      <c r="AL181" s="209"/>
      <c r="AM181" s="209"/>
      <c r="AN181" s="209"/>
      <c r="AO181" s="209"/>
      <c r="AP181" s="209"/>
      <c r="AQ181" s="209"/>
      <c r="AR181" s="209"/>
      <c r="AS181" s="209"/>
      <c r="AT181" s="209"/>
      <c r="AU181" s="209"/>
      <c r="AV181" s="209"/>
      <c r="AW181" s="209"/>
      <c r="AX181" s="209"/>
      <c r="AY181" s="209"/>
      <c r="AZ181" s="209"/>
      <c r="BA181" s="209"/>
      <c r="BB181" s="209"/>
      <c r="BC181" s="209"/>
      <c r="BD181" s="209"/>
      <c r="BE181" s="209"/>
      <c r="BF181" s="209"/>
      <c r="BG181" s="209"/>
      <c r="BH181" s="209"/>
      <c r="BI181" s="209"/>
      <c r="BJ181" s="209"/>
      <c r="BK181" s="209"/>
      <c r="BL181" s="209"/>
      <c r="BM181" s="209"/>
      <c r="BN181" s="209"/>
      <c r="BO181" s="209"/>
      <c r="BP181" s="209"/>
      <c r="BQ181" s="209"/>
      <c r="BR181" s="209"/>
      <c r="BS181" s="209"/>
      <c r="BT181" s="209"/>
      <c r="BU181" s="209"/>
      <c r="BV181" s="209"/>
      <c r="BW181" s="209"/>
      <c r="BX181" s="209"/>
      <c r="BY181" s="209"/>
      <c r="BZ181" s="209"/>
      <c r="CA181" s="209"/>
      <c r="CB181" s="209"/>
      <c r="CC181" s="209"/>
      <c r="CD181" s="209"/>
      <c r="CE181" s="209"/>
      <c r="CF181" s="209"/>
      <c r="CG181" s="209"/>
      <c r="CH181" s="209"/>
      <c r="CI181" s="209"/>
      <c r="CJ181" s="209"/>
      <c r="CK181" s="209"/>
      <c r="CL181" s="209"/>
      <c r="CM181" s="209"/>
      <c r="CN181" s="209"/>
      <c r="CO181" s="209"/>
      <c r="CP181" s="209"/>
      <c r="CQ181" s="209"/>
      <c r="CR181" s="209"/>
      <c r="CS181" s="209"/>
      <c r="CT181" s="209"/>
      <c r="CU181" s="209"/>
      <c r="CV181" s="209"/>
      <c r="CW181" s="209"/>
      <c r="CX181" s="209"/>
      <c r="CY181" s="209"/>
      <c r="CZ181" s="209"/>
      <c r="DA181" s="209"/>
      <c r="DB181" s="209"/>
      <c r="DC181" s="209"/>
      <c r="DD181" s="209"/>
      <c r="DE181" s="209"/>
      <c r="DF181" s="209"/>
      <c r="DG181" s="209"/>
      <c r="DH181" s="209"/>
      <c r="DI181" s="209"/>
      <c r="DJ181" s="209"/>
      <c r="DK181" s="209"/>
      <c r="DL181" s="209"/>
      <c r="DM181" s="209"/>
      <c r="DN181" s="209"/>
      <c r="DO181" s="209"/>
      <c r="DP181" s="209"/>
      <c r="DQ181" s="209"/>
      <c r="DR181" s="209"/>
      <c r="DS181" s="209"/>
      <c r="DT181" s="209"/>
      <c r="DU181" s="209"/>
      <c r="DV181" s="209"/>
      <c r="DW181" s="209"/>
      <c r="DX181" s="209"/>
      <c r="DY181" s="209"/>
      <c r="DZ181" s="209"/>
      <c r="EA181" s="209"/>
      <c r="EB181" s="209"/>
      <c r="EC181" s="209"/>
      <c r="ED181" s="209"/>
      <c r="EE181" s="209"/>
      <c r="EF181" s="209"/>
      <c r="EG181" s="209"/>
      <c r="EH181" s="209"/>
      <c r="EI181" s="209"/>
      <c r="EJ181" s="209"/>
      <c r="EK181" s="209"/>
      <c r="EL181" s="209"/>
      <c r="EM181" s="209"/>
      <c r="EN181" s="209"/>
      <c r="EO181" s="209"/>
      <c r="EP181" s="209"/>
      <c r="EQ181" s="209"/>
      <c r="ER181" s="209"/>
      <c r="ES181" s="209"/>
      <c r="ET181" s="209"/>
      <c r="EU181" s="209"/>
      <c r="EV181" s="209"/>
      <c r="EW181" s="209"/>
      <c r="EX181" s="209"/>
      <c r="EY181" s="209"/>
      <c r="EZ181" s="209"/>
      <c r="FA181" s="209"/>
      <c r="FB181" s="209"/>
      <c r="FC181" s="209"/>
      <c r="FD181" s="209"/>
      <c r="FE181" s="209"/>
      <c r="FF181" s="209"/>
      <c r="FG181" s="209"/>
      <c r="FH181" s="209"/>
      <c r="FI181" s="209"/>
      <c r="FJ181" s="209"/>
      <c r="FK181" s="209"/>
      <c r="FL181" s="209"/>
      <c r="FM181" s="209"/>
      <c r="FN181" s="209"/>
      <c r="FO181" s="209"/>
      <c r="FP181" s="209"/>
      <c r="FQ181" s="209"/>
      <c r="FR181" s="209"/>
      <c r="FS181" s="209"/>
      <c r="FT181" s="209"/>
      <c r="FU181" s="209"/>
      <c r="FV181" s="209"/>
      <c r="FW181" s="209"/>
      <c r="FX181" s="209"/>
      <c r="FY181" s="209"/>
      <c r="FZ181" s="209"/>
      <c r="GA181" s="209"/>
      <c r="GB181" s="209"/>
      <c r="GC181" s="209"/>
      <c r="GD181" s="209"/>
      <c r="GE181" s="209"/>
      <c r="GF181" s="209"/>
      <c r="GG181" s="209"/>
      <c r="GH181" s="209"/>
      <c r="GI181" s="209"/>
      <c r="GJ181" s="209"/>
      <c r="GK181" s="209"/>
      <c r="GL181" s="209"/>
      <c r="GM181" s="209"/>
      <c r="GN181" s="209"/>
      <c r="GO181" s="209"/>
      <c r="GP181" s="209"/>
      <c r="GQ181" s="209"/>
      <c r="GR181" s="209"/>
      <c r="GS181" s="209"/>
      <c r="GT181" s="209"/>
      <c r="GU181" s="209"/>
      <c r="GV181" s="209"/>
      <c r="GW181" s="209"/>
      <c r="GX181" s="209"/>
      <c r="GY181" s="209"/>
      <c r="GZ181" s="209"/>
      <c r="HA181" s="209"/>
      <c r="HB181" s="209"/>
      <c r="HC181" s="209"/>
      <c r="HD181" s="209"/>
      <c r="HE181" s="209"/>
      <c r="HF181" s="209"/>
      <c r="HG181" s="209"/>
      <c r="HH181" s="209"/>
      <c r="HI181" s="209"/>
      <c r="HJ181" s="209"/>
      <c r="HK181" s="209"/>
      <c r="HL181" s="209"/>
      <c r="HM181" s="209"/>
      <c r="HN181" s="209"/>
      <c r="HO181" s="209"/>
      <c r="HP181" s="209"/>
      <c r="HQ181" s="209"/>
      <c r="HR181" s="209"/>
      <c r="HS181" s="209"/>
      <c r="HT181" s="209"/>
      <c r="HU181" s="209"/>
      <c r="HV181" s="209"/>
      <c r="HW181" s="209"/>
      <c r="HX181" s="209"/>
      <c r="HY181" s="209"/>
      <c r="HZ181" s="209"/>
      <c r="IA181" s="209"/>
      <c r="IB181" s="209"/>
      <c r="IC181" s="209"/>
      <c r="ID181" s="209"/>
      <c r="IE181" s="209"/>
      <c r="IF181" s="209"/>
      <c r="IG181" s="209"/>
      <c r="IH181" s="209"/>
      <c r="II181" s="209"/>
      <c r="IJ181" s="209"/>
      <c r="IK181" s="209"/>
      <c r="IL181" s="209"/>
      <c r="IM181" s="209"/>
      <c r="IN181" s="209"/>
      <c r="IO181" s="209"/>
      <c r="IP181" s="209"/>
      <c r="IQ181" s="209"/>
      <c r="IR181" s="209"/>
      <c r="IS181" s="209"/>
      <c r="IT181" s="209"/>
      <c r="IU181" s="209"/>
      <c r="IV181" s="209"/>
      <c r="IW181" s="209"/>
      <c r="IX181" s="209"/>
      <c r="IY181" s="209"/>
      <c r="IZ181" s="209"/>
      <c r="JA181" s="209"/>
      <c r="JB181" s="209"/>
      <c r="JC181" s="209"/>
      <c r="JD181" s="209"/>
      <c r="JE181" s="209"/>
      <c r="JF181" s="209"/>
      <c r="JG181" s="209"/>
      <c r="JH181" s="209"/>
      <c r="JI181" s="209"/>
      <c r="JJ181" s="209"/>
      <c r="JK181" s="209"/>
      <c r="JL181" s="209"/>
      <c r="JM181" s="209"/>
      <c r="JN181" s="209"/>
      <c r="JO181" s="209"/>
      <c r="JP181" s="209"/>
      <c r="JQ181" s="209"/>
      <c r="JR181" s="209"/>
      <c r="JS181" s="209"/>
      <c r="JT181" s="209"/>
      <c r="JU181" s="209"/>
      <c r="JV181" s="209"/>
      <c r="JW181" s="209"/>
      <c r="JX181" s="209"/>
      <c r="JY181" s="209"/>
      <c r="JZ181" s="209"/>
      <c r="KA181" s="209"/>
      <c r="KB181" s="209"/>
    </row>
    <row r="182" spans="1:288" s="147" customFormat="1" x14ac:dyDescent="0.15">
      <c r="A182" s="167">
        <v>430</v>
      </c>
      <c r="B182" s="182" t="s">
        <v>468</v>
      </c>
      <c r="C182" s="168">
        <v>48.14</v>
      </c>
      <c r="D182" s="86">
        <v>1</v>
      </c>
      <c r="E182" s="169">
        <f t="shared" si="10"/>
        <v>48.14</v>
      </c>
      <c r="F182" s="232" t="s">
        <v>123</v>
      </c>
      <c r="G182" s="189"/>
      <c r="H182" s="602" t="s">
        <v>3</v>
      </c>
      <c r="I182" s="592" t="s">
        <v>11</v>
      </c>
      <c r="J182" s="86">
        <v>314</v>
      </c>
      <c r="K182" s="219">
        <f t="shared" si="9"/>
        <v>15115.960000000001</v>
      </c>
      <c r="L182" s="97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09"/>
      <c r="AH182" s="209"/>
      <c r="AI182" s="209"/>
      <c r="AJ182" s="209"/>
      <c r="AK182" s="209"/>
      <c r="AL182" s="209"/>
      <c r="AM182" s="209"/>
      <c r="AN182" s="209"/>
      <c r="AO182" s="209"/>
      <c r="AP182" s="209"/>
      <c r="AQ182" s="209"/>
      <c r="AR182" s="209"/>
      <c r="AS182" s="209"/>
      <c r="AT182" s="209"/>
      <c r="AU182" s="209"/>
      <c r="AV182" s="209"/>
      <c r="AW182" s="209"/>
      <c r="AX182" s="209"/>
      <c r="AY182" s="209"/>
      <c r="AZ182" s="209"/>
      <c r="BA182" s="209"/>
      <c r="BB182" s="209"/>
      <c r="BC182" s="209"/>
      <c r="BD182" s="209"/>
      <c r="BE182" s="209"/>
      <c r="BF182" s="209"/>
      <c r="BG182" s="209"/>
      <c r="BH182" s="209"/>
      <c r="BI182" s="209"/>
      <c r="BJ182" s="209"/>
      <c r="BK182" s="209"/>
      <c r="BL182" s="209"/>
      <c r="BM182" s="209"/>
      <c r="BN182" s="209"/>
      <c r="BO182" s="209"/>
      <c r="BP182" s="209"/>
      <c r="BQ182" s="209"/>
      <c r="BR182" s="209"/>
      <c r="BS182" s="209"/>
      <c r="BT182" s="209"/>
      <c r="BU182" s="209"/>
      <c r="BV182" s="209"/>
      <c r="BW182" s="209"/>
      <c r="BX182" s="209"/>
      <c r="BY182" s="209"/>
      <c r="BZ182" s="209"/>
      <c r="CA182" s="209"/>
      <c r="CB182" s="209"/>
      <c r="CC182" s="209"/>
      <c r="CD182" s="209"/>
      <c r="CE182" s="209"/>
      <c r="CF182" s="209"/>
      <c r="CG182" s="209"/>
      <c r="CH182" s="209"/>
      <c r="CI182" s="209"/>
      <c r="CJ182" s="209"/>
      <c r="CK182" s="209"/>
      <c r="CL182" s="209"/>
      <c r="CM182" s="209"/>
      <c r="CN182" s="209"/>
      <c r="CO182" s="209"/>
      <c r="CP182" s="209"/>
      <c r="CQ182" s="209"/>
      <c r="CR182" s="209"/>
      <c r="CS182" s="209"/>
      <c r="CT182" s="209"/>
      <c r="CU182" s="209"/>
      <c r="CV182" s="209"/>
      <c r="CW182" s="209"/>
      <c r="CX182" s="209"/>
      <c r="CY182" s="209"/>
      <c r="CZ182" s="209"/>
      <c r="DA182" s="209"/>
      <c r="DB182" s="209"/>
      <c r="DC182" s="209"/>
      <c r="DD182" s="209"/>
      <c r="DE182" s="209"/>
      <c r="DF182" s="209"/>
      <c r="DG182" s="209"/>
      <c r="DH182" s="209"/>
      <c r="DI182" s="209"/>
      <c r="DJ182" s="209"/>
      <c r="DK182" s="209"/>
      <c r="DL182" s="209"/>
      <c r="DM182" s="209"/>
      <c r="DN182" s="209"/>
      <c r="DO182" s="209"/>
      <c r="DP182" s="209"/>
      <c r="DQ182" s="209"/>
      <c r="DR182" s="209"/>
      <c r="DS182" s="209"/>
      <c r="DT182" s="209"/>
      <c r="DU182" s="209"/>
      <c r="DV182" s="209"/>
      <c r="DW182" s="209"/>
      <c r="DX182" s="209"/>
      <c r="DY182" s="209"/>
      <c r="DZ182" s="209"/>
      <c r="EA182" s="209"/>
      <c r="EB182" s="209"/>
      <c r="EC182" s="209"/>
      <c r="ED182" s="209"/>
      <c r="EE182" s="209"/>
      <c r="EF182" s="209"/>
      <c r="EG182" s="209"/>
      <c r="EH182" s="209"/>
      <c r="EI182" s="209"/>
      <c r="EJ182" s="209"/>
      <c r="EK182" s="209"/>
      <c r="EL182" s="209"/>
      <c r="EM182" s="209"/>
      <c r="EN182" s="209"/>
      <c r="EO182" s="209"/>
      <c r="EP182" s="209"/>
      <c r="EQ182" s="209"/>
      <c r="ER182" s="209"/>
      <c r="ES182" s="209"/>
      <c r="ET182" s="209"/>
      <c r="EU182" s="209"/>
      <c r="EV182" s="209"/>
      <c r="EW182" s="209"/>
      <c r="EX182" s="209"/>
      <c r="EY182" s="209"/>
      <c r="EZ182" s="209"/>
      <c r="FA182" s="209"/>
      <c r="FB182" s="209"/>
      <c r="FC182" s="209"/>
      <c r="FD182" s="209"/>
      <c r="FE182" s="209"/>
      <c r="FF182" s="209"/>
      <c r="FG182" s="209"/>
      <c r="FH182" s="209"/>
      <c r="FI182" s="209"/>
      <c r="FJ182" s="209"/>
      <c r="FK182" s="209"/>
      <c r="FL182" s="209"/>
      <c r="FM182" s="209"/>
      <c r="FN182" s="209"/>
      <c r="FO182" s="209"/>
      <c r="FP182" s="209"/>
      <c r="FQ182" s="209"/>
      <c r="FR182" s="209"/>
      <c r="FS182" s="209"/>
      <c r="FT182" s="209"/>
      <c r="FU182" s="209"/>
      <c r="FV182" s="209"/>
      <c r="FW182" s="209"/>
      <c r="FX182" s="209"/>
      <c r="FY182" s="209"/>
      <c r="FZ182" s="209"/>
      <c r="GA182" s="209"/>
      <c r="GB182" s="209"/>
      <c r="GC182" s="209"/>
      <c r="GD182" s="209"/>
      <c r="GE182" s="209"/>
      <c r="GF182" s="209"/>
      <c r="GG182" s="209"/>
      <c r="GH182" s="209"/>
      <c r="GI182" s="209"/>
      <c r="GJ182" s="209"/>
      <c r="GK182" s="209"/>
      <c r="GL182" s="209"/>
      <c r="GM182" s="209"/>
      <c r="GN182" s="209"/>
      <c r="GO182" s="209"/>
      <c r="GP182" s="209"/>
      <c r="GQ182" s="209"/>
      <c r="GR182" s="209"/>
      <c r="GS182" s="209"/>
      <c r="GT182" s="209"/>
      <c r="GU182" s="209"/>
      <c r="GV182" s="209"/>
      <c r="GW182" s="209"/>
      <c r="GX182" s="209"/>
      <c r="GY182" s="209"/>
      <c r="GZ182" s="209"/>
      <c r="HA182" s="209"/>
      <c r="HB182" s="209"/>
      <c r="HC182" s="209"/>
      <c r="HD182" s="209"/>
      <c r="HE182" s="209"/>
      <c r="HF182" s="209"/>
      <c r="HG182" s="209"/>
      <c r="HH182" s="209"/>
      <c r="HI182" s="209"/>
      <c r="HJ182" s="209"/>
      <c r="HK182" s="209"/>
      <c r="HL182" s="209"/>
      <c r="HM182" s="209"/>
      <c r="HN182" s="209"/>
      <c r="HO182" s="209"/>
      <c r="HP182" s="209"/>
      <c r="HQ182" s="209"/>
      <c r="HR182" s="209"/>
      <c r="HS182" s="209"/>
      <c r="HT182" s="209"/>
      <c r="HU182" s="209"/>
      <c r="HV182" s="209"/>
      <c r="HW182" s="209"/>
      <c r="HX182" s="209"/>
      <c r="HY182" s="209"/>
      <c r="HZ182" s="209"/>
      <c r="IA182" s="209"/>
      <c r="IB182" s="209"/>
      <c r="IC182" s="209"/>
      <c r="ID182" s="209"/>
      <c r="IE182" s="209"/>
      <c r="IF182" s="209"/>
      <c r="IG182" s="209"/>
      <c r="IH182" s="209"/>
      <c r="II182" s="209"/>
      <c r="IJ182" s="209"/>
      <c r="IK182" s="209"/>
      <c r="IL182" s="209"/>
      <c r="IM182" s="209"/>
      <c r="IN182" s="209"/>
      <c r="IO182" s="209"/>
      <c r="IP182" s="209"/>
      <c r="IQ182" s="209"/>
      <c r="IR182" s="209"/>
      <c r="IS182" s="209"/>
      <c r="IT182" s="209"/>
      <c r="IU182" s="209"/>
      <c r="IV182" s="209"/>
      <c r="IW182" s="209"/>
      <c r="IX182" s="209"/>
      <c r="IY182" s="209"/>
      <c r="IZ182" s="209"/>
      <c r="JA182" s="209"/>
      <c r="JB182" s="209"/>
      <c r="JC182" s="209"/>
      <c r="JD182" s="209"/>
      <c r="JE182" s="209"/>
      <c r="JF182" s="209"/>
      <c r="JG182" s="209"/>
      <c r="JH182" s="209"/>
      <c r="JI182" s="209"/>
      <c r="JJ182" s="209"/>
      <c r="JK182" s="209"/>
      <c r="JL182" s="209"/>
      <c r="JM182" s="209"/>
      <c r="JN182" s="209"/>
      <c r="JO182" s="209"/>
      <c r="JP182" s="209"/>
      <c r="JQ182" s="209"/>
      <c r="JR182" s="209"/>
      <c r="JS182" s="209"/>
      <c r="JT182" s="209"/>
      <c r="JU182" s="209"/>
      <c r="JV182" s="209"/>
      <c r="JW182" s="209"/>
      <c r="JX182" s="209"/>
      <c r="JY182" s="209"/>
      <c r="JZ182" s="209"/>
      <c r="KA182" s="209"/>
      <c r="KB182" s="209"/>
    </row>
    <row r="183" spans="1:288" s="147" customFormat="1" x14ac:dyDescent="0.15">
      <c r="A183" s="167">
        <v>431</v>
      </c>
      <c r="B183" s="182" t="s">
        <v>469</v>
      </c>
      <c r="C183" s="168">
        <v>8.91</v>
      </c>
      <c r="D183" s="86">
        <v>1</v>
      </c>
      <c r="E183" s="169">
        <f t="shared" si="10"/>
        <v>8.91</v>
      </c>
      <c r="F183" s="232" t="s">
        <v>123</v>
      </c>
      <c r="G183" s="189"/>
      <c r="H183" s="602" t="s">
        <v>3</v>
      </c>
      <c r="I183" s="592" t="s">
        <v>11</v>
      </c>
      <c r="J183" s="86">
        <v>314</v>
      </c>
      <c r="K183" s="219">
        <f t="shared" si="9"/>
        <v>2797.7400000000002</v>
      </c>
    </row>
    <row r="184" spans="1:288" s="147" customFormat="1" x14ac:dyDescent="0.15">
      <c r="A184" s="167"/>
      <c r="B184" s="182"/>
      <c r="C184" s="168"/>
      <c r="D184" s="86"/>
      <c r="E184" s="169"/>
      <c r="F184" s="232"/>
      <c r="G184" s="189"/>
      <c r="H184" s="118"/>
      <c r="I184" s="86"/>
      <c r="J184" s="86"/>
      <c r="K184" s="176"/>
    </row>
    <row r="185" spans="1:288" s="147" customFormat="1" ht="14.25" thickBot="1" x14ac:dyDescent="0.2">
      <c r="A185" s="184" t="s">
        <v>33</v>
      </c>
      <c r="B185" s="275"/>
      <c r="C185" s="185"/>
      <c r="D185" s="207">
        <f>SUBTOTAL(109,D149:D183)</f>
        <v>19</v>
      </c>
      <c r="E185" s="833">
        <f>SUBTOTAL(109,E149:E183)</f>
        <v>790.18999999999994</v>
      </c>
      <c r="F185" s="259"/>
      <c r="G185" s="228"/>
      <c r="H185" s="206"/>
      <c r="I185" s="207"/>
      <c r="J185" s="207">
        <f>SUM(J149:J184)</f>
        <v>5546</v>
      </c>
      <c r="K185" s="223">
        <f>SUM(K149:K184)</f>
        <v>216800.25999999998</v>
      </c>
    </row>
    <row r="186" spans="1:288" s="147" customFormat="1" x14ac:dyDescent="0.15">
      <c r="A186" s="246" t="s">
        <v>84</v>
      </c>
      <c r="B186" s="247"/>
      <c r="C186" s="250"/>
      <c r="D186" s="166"/>
      <c r="E186" s="251"/>
      <c r="F186" s="248"/>
      <c r="G186" s="247"/>
      <c r="H186" s="193"/>
      <c r="I186" s="166"/>
      <c r="J186" s="166"/>
      <c r="K186" s="171"/>
    </row>
    <row r="187" spans="1:288" s="147" customFormat="1" x14ac:dyDescent="0.15">
      <c r="A187" s="167">
        <v>501</v>
      </c>
      <c r="B187" s="182" t="s">
        <v>85</v>
      </c>
      <c r="C187" s="168">
        <v>187.32</v>
      </c>
      <c r="D187" s="86">
        <v>1</v>
      </c>
      <c r="E187" s="169">
        <f>SUM(C187*D187)</f>
        <v>187.32</v>
      </c>
      <c r="F187" s="232" t="s">
        <v>86</v>
      </c>
      <c r="G187" s="189"/>
      <c r="H187" s="118" t="s">
        <v>3</v>
      </c>
      <c r="I187" s="592" t="s">
        <v>11</v>
      </c>
      <c r="J187" s="86">
        <v>314</v>
      </c>
      <c r="K187" s="219">
        <f>J187*E187</f>
        <v>58818.479999999996</v>
      </c>
    </row>
    <row r="188" spans="1:288" s="147" customFormat="1" hidden="1" x14ac:dyDescent="0.15">
      <c r="A188" s="167">
        <v>502</v>
      </c>
      <c r="B188" s="182" t="s">
        <v>69</v>
      </c>
      <c r="C188" s="168"/>
      <c r="D188" s="86"/>
      <c r="E188" s="169"/>
      <c r="F188" s="232"/>
      <c r="G188" s="189"/>
      <c r="H188" s="118"/>
      <c r="I188" s="592"/>
      <c r="J188" s="86"/>
      <c r="K188" s="219">
        <f>J188*E188</f>
        <v>0</v>
      </c>
    </row>
    <row r="189" spans="1:288" s="147" customFormat="1" x14ac:dyDescent="0.15">
      <c r="A189" s="167">
        <v>503</v>
      </c>
      <c r="B189" s="182" t="s">
        <v>89</v>
      </c>
      <c r="C189" s="168">
        <v>46.57</v>
      </c>
      <c r="D189" s="86">
        <v>1</v>
      </c>
      <c r="E189" s="169">
        <f>SUM(C189*D189)</f>
        <v>46.57</v>
      </c>
      <c r="F189" s="232" t="s">
        <v>86</v>
      </c>
      <c r="G189" s="189"/>
      <c r="H189" s="118" t="s">
        <v>3</v>
      </c>
      <c r="I189" s="592" t="s">
        <v>11</v>
      </c>
      <c r="J189" s="86">
        <v>314</v>
      </c>
      <c r="K189" s="219">
        <f>J189*E189</f>
        <v>14622.98</v>
      </c>
    </row>
    <row r="190" spans="1:288" s="147" customFormat="1" x14ac:dyDescent="0.15">
      <c r="A190" s="167">
        <v>504</v>
      </c>
      <c r="B190" s="182" t="s">
        <v>470</v>
      </c>
      <c r="C190" s="168">
        <v>197.37</v>
      </c>
      <c r="D190" s="86">
        <v>1</v>
      </c>
      <c r="E190" s="169">
        <f>SUM(C190*D190)</f>
        <v>197.37</v>
      </c>
      <c r="F190" s="232" t="s">
        <v>86</v>
      </c>
      <c r="G190" s="189"/>
      <c r="H190" s="118" t="s">
        <v>3</v>
      </c>
      <c r="I190" s="592" t="s">
        <v>11</v>
      </c>
      <c r="J190" s="86">
        <v>314</v>
      </c>
      <c r="K190" s="219">
        <f>J190*E190</f>
        <v>61974.18</v>
      </c>
    </row>
    <row r="191" spans="1:288" s="147" customFormat="1" x14ac:dyDescent="0.15">
      <c r="A191" s="167" t="s">
        <v>272</v>
      </c>
      <c r="B191" s="182" t="s">
        <v>242</v>
      </c>
      <c r="C191" s="168">
        <v>4.38</v>
      </c>
      <c r="D191" s="86">
        <v>1</v>
      </c>
      <c r="E191" s="169">
        <f>SUM(C191*D191)</f>
        <v>4.38</v>
      </c>
      <c r="F191" s="232" t="s">
        <v>86</v>
      </c>
      <c r="G191" s="189"/>
      <c r="H191" s="118" t="s">
        <v>3</v>
      </c>
      <c r="I191" s="592" t="s">
        <v>11</v>
      </c>
      <c r="J191" s="86">
        <v>314</v>
      </c>
      <c r="K191" s="219">
        <f>J191*E191</f>
        <v>1375.32</v>
      </c>
    </row>
    <row r="192" spans="1:288" s="147" customFormat="1" x14ac:dyDescent="0.15">
      <c r="A192" s="167"/>
      <c r="B192" s="182"/>
      <c r="C192" s="168"/>
      <c r="D192" s="86"/>
      <c r="E192" s="169"/>
      <c r="F192" s="232"/>
      <c r="G192" s="189"/>
      <c r="H192" s="118"/>
      <c r="I192" s="86"/>
      <c r="J192" s="86"/>
      <c r="K192" s="176"/>
    </row>
    <row r="193" spans="1:11" s="147" customFormat="1" ht="14.25" thickBot="1" x14ac:dyDescent="0.2">
      <c r="A193" s="191" t="s">
        <v>33</v>
      </c>
      <c r="B193" s="287"/>
      <c r="C193" s="180"/>
      <c r="D193" s="179">
        <f>SUM(D187:D191)</f>
        <v>4</v>
      </c>
      <c r="E193" s="835">
        <f>SUM(E187:E191)</f>
        <v>435.64</v>
      </c>
      <c r="F193" s="244"/>
      <c r="G193" s="192"/>
      <c r="H193" s="311"/>
      <c r="I193" s="179"/>
      <c r="J193" s="179">
        <f>SUM(J187:J192)</f>
        <v>1256</v>
      </c>
      <c r="K193" s="262">
        <f>SUM(K187:K192)</f>
        <v>136790.96</v>
      </c>
    </row>
    <row r="194" spans="1:11" s="147" customFormat="1" x14ac:dyDescent="0.15">
      <c r="A194" s="263" t="s">
        <v>93</v>
      </c>
      <c r="B194" s="252"/>
      <c r="C194" s="254"/>
      <c r="D194" s="256"/>
      <c r="E194" s="255"/>
      <c r="F194" s="253"/>
      <c r="G194" s="252"/>
      <c r="H194" s="274"/>
      <c r="I194" s="256"/>
      <c r="J194" s="256"/>
      <c r="K194" s="201"/>
    </row>
    <row r="195" spans="1:11" s="147" customFormat="1" ht="13.5" customHeight="1" x14ac:dyDescent="0.15">
      <c r="A195" s="167">
        <v>601</v>
      </c>
      <c r="B195" s="182" t="s">
        <v>247</v>
      </c>
      <c r="C195" s="168">
        <v>6.48</v>
      </c>
      <c r="D195" s="86">
        <v>1</v>
      </c>
      <c r="E195" s="169">
        <f>C195*D195</f>
        <v>6.48</v>
      </c>
      <c r="F195" s="232" t="s">
        <v>86</v>
      </c>
      <c r="G195" s="189"/>
      <c r="H195" s="602" t="s">
        <v>3</v>
      </c>
      <c r="I195" s="592" t="s">
        <v>494</v>
      </c>
      <c r="J195" s="86">
        <v>314</v>
      </c>
      <c r="K195" s="219">
        <f t="shared" ref="K195:K206" si="11">J195*E195</f>
        <v>2034.72</v>
      </c>
    </row>
    <row r="196" spans="1:11" s="147" customFormat="1" x14ac:dyDescent="0.15">
      <c r="A196" s="167">
        <v>602</v>
      </c>
      <c r="B196" s="182" t="s">
        <v>246</v>
      </c>
      <c r="C196" s="168">
        <v>15.48</v>
      </c>
      <c r="D196" s="86">
        <v>1</v>
      </c>
      <c r="E196" s="169">
        <f>SUM(C196*D196)</f>
        <v>15.48</v>
      </c>
      <c r="F196" s="232" t="s">
        <v>86</v>
      </c>
      <c r="G196" s="189"/>
      <c r="H196" s="118" t="s">
        <v>3</v>
      </c>
      <c r="I196" s="592" t="s">
        <v>11</v>
      </c>
      <c r="J196" s="86">
        <v>314</v>
      </c>
      <c r="K196" s="219">
        <f t="shared" si="11"/>
        <v>4860.72</v>
      </c>
    </row>
    <row r="197" spans="1:11" s="147" customFormat="1" x14ac:dyDescent="0.15">
      <c r="A197" s="167">
        <v>603</v>
      </c>
      <c r="B197" s="182" t="s">
        <v>320</v>
      </c>
      <c r="C197" s="168">
        <v>14.64</v>
      </c>
      <c r="D197" s="86">
        <v>1</v>
      </c>
      <c r="E197" s="169">
        <f>SUM(C197*D197)</f>
        <v>14.64</v>
      </c>
      <c r="F197" s="232" t="s">
        <v>86</v>
      </c>
      <c r="G197" s="189"/>
      <c r="H197" s="118" t="s">
        <v>3</v>
      </c>
      <c r="I197" s="592" t="s">
        <v>11</v>
      </c>
      <c r="J197" s="86">
        <v>314</v>
      </c>
      <c r="K197" s="219">
        <f t="shared" si="11"/>
        <v>4596.96</v>
      </c>
    </row>
    <row r="198" spans="1:11" s="147" customFormat="1" x14ac:dyDescent="0.15">
      <c r="A198" s="902">
        <v>604</v>
      </c>
      <c r="B198" s="182" t="s">
        <v>321</v>
      </c>
      <c r="C198" s="168">
        <v>52.21</v>
      </c>
      <c r="D198" s="86">
        <v>1</v>
      </c>
      <c r="E198" s="169">
        <f>SUM(C198*D198)</f>
        <v>52.21</v>
      </c>
      <c r="F198" s="232" t="s">
        <v>86</v>
      </c>
      <c r="G198" s="189"/>
      <c r="H198" s="118" t="s">
        <v>3</v>
      </c>
      <c r="I198" s="669" t="s">
        <v>11</v>
      </c>
      <c r="J198" s="86">
        <v>314</v>
      </c>
      <c r="K198" s="219">
        <f t="shared" si="11"/>
        <v>16393.939999999999</v>
      </c>
    </row>
    <row r="199" spans="1:11" s="147" customFormat="1" x14ac:dyDescent="0.15">
      <c r="A199" s="902">
        <v>605</v>
      </c>
      <c r="B199" s="182" t="s">
        <v>98</v>
      </c>
      <c r="C199" s="168">
        <v>14.72</v>
      </c>
      <c r="D199" s="86">
        <v>1</v>
      </c>
      <c r="E199" s="169">
        <f t="shared" ref="E199:E206" si="12">SUM(C199*D199)</f>
        <v>14.72</v>
      </c>
      <c r="F199" s="232" t="s">
        <v>86</v>
      </c>
      <c r="G199" s="189"/>
      <c r="H199" s="925" t="s">
        <v>3</v>
      </c>
      <c r="I199" s="669" t="s">
        <v>7</v>
      </c>
      <c r="J199" s="86">
        <v>104</v>
      </c>
      <c r="K199" s="219">
        <f t="shared" si="11"/>
        <v>1530.88</v>
      </c>
    </row>
    <row r="200" spans="1:11" s="147" customFormat="1" x14ac:dyDescent="0.15">
      <c r="A200" s="902">
        <v>606</v>
      </c>
      <c r="B200" s="182" t="s">
        <v>471</v>
      </c>
      <c r="C200" s="168">
        <v>7.59</v>
      </c>
      <c r="D200" s="86">
        <v>1</v>
      </c>
      <c r="E200" s="169">
        <f t="shared" si="12"/>
        <v>7.59</v>
      </c>
      <c r="F200" s="232" t="s">
        <v>86</v>
      </c>
      <c r="G200" s="189"/>
      <c r="H200" s="925" t="s">
        <v>3</v>
      </c>
      <c r="I200" s="669" t="s">
        <v>7</v>
      </c>
      <c r="J200" s="86">
        <v>104</v>
      </c>
      <c r="K200" s="219">
        <f t="shared" si="11"/>
        <v>789.36</v>
      </c>
    </row>
    <row r="201" spans="1:11" s="147" customFormat="1" x14ac:dyDescent="0.15">
      <c r="A201" s="902">
        <v>607</v>
      </c>
      <c r="B201" s="182" t="s">
        <v>1132</v>
      </c>
      <c r="C201" s="168">
        <v>6.48</v>
      </c>
      <c r="D201" s="86">
        <v>1</v>
      </c>
      <c r="E201" s="169">
        <f t="shared" si="12"/>
        <v>6.48</v>
      </c>
      <c r="F201" s="232" t="s">
        <v>86</v>
      </c>
      <c r="G201" s="189"/>
      <c r="H201" s="925" t="s">
        <v>3</v>
      </c>
      <c r="I201" s="669" t="s">
        <v>7</v>
      </c>
      <c r="J201" s="86">
        <v>104</v>
      </c>
      <c r="K201" s="219">
        <f t="shared" si="11"/>
        <v>673.92000000000007</v>
      </c>
    </row>
    <row r="202" spans="1:11" s="147" customFormat="1" x14ac:dyDescent="0.15">
      <c r="A202" s="902">
        <v>608</v>
      </c>
      <c r="B202" s="182" t="s">
        <v>100</v>
      </c>
      <c r="C202" s="168">
        <v>6.08</v>
      </c>
      <c r="D202" s="86">
        <v>1</v>
      </c>
      <c r="E202" s="169">
        <f t="shared" si="12"/>
        <v>6.08</v>
      </c>
      <c r="F202" s="232" t="s">
        <v>86</v>
      </c>
      <c r="G202" s="189"/>
      <c r="H202" s="118" t="s">
        <v>3</v>
      </c>
      <c r="I202" s="669" t="s">
        <v>11</v>
      </c>
      <c r="J202" s="86">
        <v>314</v>
      </c>
      <c r="K202" s="219">
        <f t="shared" si="11"/>
        <v>1909.1200000000001</v>
      </c>
    </row>
    <row r="203" spans="1:11" s="147" customFormat="1" x14ac:dyDescent="0.15">
      <c r="A203" s="167">
        <v>609</v>
      </c>
      <c r="B203" s="182" t="s">
        <v>472</v>
      </c>
      <c r="C203" s="168">
        <v>42.9</v>
      </c>
      <c r="D203" s="86">
        <v>1</v>
      </c>
      <c r="E203" s="169">
        <f t="shared" si="12"/>
        <v>42.9</v>
      </c>
      <c r="F203" s="232" t="s">
        <v>86</v>
      </c>
      <c r="G203" s="189"/>
      <c r="H203" s="602" t="s">
        <v>3</v>
      </c>
      <c r="I203" s="592" t="s">
        <v>8</v>
      </c>
      <c r="J203" s="86">
        <v>156</v>
      </c>
      <c r="K203" s="219">
        <f t="shared" si="11"/>
        <v>6692.4</v>
      </c>
    </row>
    <row r="204" spans="1:11" s="147" customFormat="1" hidden="1" x14ac:dyDescent="0.15">
      <c r="A204" s="167">
        <v>610</v>
      </c>
      <c r="B204" s="182" t="s">
        <v>69</v>
      </c>
      <c r="C204" s="168"/>
      <c r="D204" s="86"/>
      <c r="E204" s="169"/>
      <c r="F204" s="232"/>
      <c r="G204" s="189"/>
      <c r="H204" s="602"/>
      <c r="I204" s="592"/>
      <c r="J204" s="86"/>
      <c r="K204" s="219">
        <f t="shared" si="11"/>
        <v>0</v>
      </c>
    </row>
    <row r="205" spans="1:11" s="147" customFormat="1" x14ac:dyDescent="0.15">
      <c r="A205" s="167">
        <v>611</v>
      </c>
      <c r="B205" s="182" t="s">
        <v>473</v>
      </c>
      <c r="C205" s="168">
        <v>5.12</v>
      </c>
      <c r="D205" s="86">
        <v>1</v>
      </c>
      <c r="E205" s="169">
        <f t="shared" si="12"/>
        <v>5.12</v>
      </c>
      <c r="F205" s="232" t="s">
        <v>86</v>
      </c>
      <c r="G205" s="189"/>
      <c r="H205" s="602" t="s">
        <v>3</v>
      </c>
      <c r="I205" s="592" t="s">
        <v>8</v>
      </c>
      <c r="J205" s="86">
        <v>156</v>
      </c>
      <c r="K205" s="219">
        <f t="shared" si="11"/>
        <v>798.72</v>
      </c>
    </row>
    <row r="206" spans="1:11" s="147" customFormat="1" x14ac:dyDescent="0.15">
      <c r="A206" s="167">
        <v>612</v>
      </c>
      <c r="B206" s="182" t="s">
        <v>93</v>
      </c>
      <c r="C206" s="168">
        <v>70.209999999999994</v>
      </c>
      <c r="D206" s="86">
        <v>1</v>
      </c>
      <c r="E206" s="169">
        <f t="shared" si="12"/>
        <v>70.209999999999994</v>
      </c>
      <c r="F206" s="232" t="s">
        <v>86</v>
      </c>
      <c r="G206" s="189"/>
      <c r="H206" s="602" t="s">
        <v>3</v>
      </c>
      <c r="I206" s="592" t="s">
        <v>8</v>
      </c>
      <c r="J206" s="86">
        <v>156</v>
      </c>
      <c r="K206" s="219">
        <f t="shared" si="11"/>
        <v>10952.759999999998</v>
      </c>
    </row>
    <row r="207" spans="1:11" s="147" customFormat="1" hidden="1" x14ac:dyDescent="0.15">
      <c r="A207" s="167">
        <v>613</v>
      </c>
      <c r="B207" s="182" t="s">
        <v>398</v>
      </c>
      <c r="C207" s="168">
        <v>36.979999999999997</v>
      </c>
      <c r="D207" s="86"/>
      <c r="E207" s="169"/>
      <c r="F207" s="232"/>
      <c r="G207" s="189"/>
      <c r="H207" s="118"/>
      <c r="I207" s="86"/>
      <c r="J207" s="86"/>
      <c r="K207" s="176"/>
    </row>
    <row r="208" spans="1:11" s="147" customFormat="1" x14ac:dyDescent="0.15">
      <c r="A208" s="167"/>
      <c r="B208" s="182"/>
      <c r="C208" s="168"/>
      <c r="D208" s="86"/>
      <c r="E208" s="169"/>
      <c r="F208" s="232"/>
      <c r="G208" s="189"/>
      <c r="H208" s="118"/>
      <c r="I208" s="86"/>
      <c r="J208" s="86"/>
      <c r="K208" s="176"/>
    </row>
    <row r="209" spans="1:11" s="147" customFormat="1" ht="14.25" thickBot="1" x14ac:dyDescent="0.2">
      <c r="A209" s="184" t="s">
        <v>33</v>
      </c>
      <c r="B209" s="275"/>
      <c r="C209" s="185"/>
      <c r="D209" s="207">
        <f>SUBTOTAL(109,D195:D207)</f>
        <v>11</v>
      </c>
      <c r="E209" s="836">
        <f>SUBTOTAL(109,E195:E207)</f>
        <v>241.91000000000003</v>
      </c>
      <c r="F209" s="185"/>
      <c r="G209" s="228"/>
      <c r="H209" s="206"/>
      <c r="I209" s="207"/>
      <c r="J209" s="207">
        <f>SUM(J195:J208)</f>
        <v>2350</v>
      </c>
      <c r="K209" s="223">
        <f>SUM(K195:K208)</f>
        <v>51233.5</v>
      </c>
    </row>
    <row r="210" spans="1:11" s="147" customFormat="1" x14ac:dyDescent="0.15">
      <c r="A210" s="246" t="s">
        <v>474</v>
      </c>
      <c r="B210" s="247"/>
      <c r="C210" s="250"/>
      <c r="D210" s="166"/>
      <c r="E210" s="251"/>
      <c r="F210" s="248"/>
      <c r="G210" s="247"/>
      <c r="H210" s="193"/>
      <c r="I210" s="166"/>
      <c r="J210" s="166"/>
      <c r="K210" s="171"/>
    </row>
    <row r="211" spans="1:11" s="147" customFormat="1" x14ac:dyDescent="0.15">
      <c r="A211" s="167">
        <v>701</v>
      </c>
      <c r="B211" s="182" t="s">
        <v>475</v>
      </c>
      <c r="C211" s="168">
        <v>6.03</v>
      </c>
      <c r="D211" s="86">
        <v>1</v>
      </c>
      <c r="E211" s="169">
        <f>SUM(C211*D211)</f>
        <v>6.03</v>
      </c>
      <c r="F211" s="232" t="s">
        <v>352</v>
      </c>
      <c r="G211" s="189"/>
      <c r="H211" s="602" t="s">
        <v>12</v>
      </c>
      <c r="I211" s="592" t="s">
        <v>496</v>
      </c>
      <c r="J211" s="86">
        <v>993</v>
      </c>
      <c r="K211" s="219">
        <f t="shared" ref="K211:K238" si="13">J211*E211</f>
        <v>5987.79</v>
      </c>
    </row>
    <row r="212" spans="1:11" s="147" customFormat="1" x14ac:dyDescent="0.15">
      <c r="A212" s="167">
        <v>702</v>
      </c>
      <c r="B212" s="182" t="s">
        <v>476</v>
      </c>
      <c r="C212" s="168">
        <v>2.1</v>
      </c>
      <c r="D212" s="86">
        <v>2</v>
      </c>
      <c r="E212" s="169">
        <f>SUM(C212*D212)</f>
        <v>4.2</v>
      </c>
      <c r="F212" s="232" t="s">
        <v>352</v>
      </c>
      <c r="G212" s="189"/>
      <c r="H212" s="602" t="s">
        <v>12</v>
      </c>
      <c r="I212" s="592" t="s">
        <v>496</v>
      </c>
      <c r="J212" s="86">
        <v>993</v>
      </c>
      <c r="K212" s="219">
        <f t="shared" si="13"/>
        <v>4170.6000000000004</v>
      </c>
    </row>
    <row r="213" spans="1:11" s="147" customFormat="1" hidden="1" x14ac:dyDescent="0.15">
      <c r="A213" s="167">
        <v>703</v>
      </c>
      <c r="B213" s="182" t="s">
        <v>69</v>
      </c>
      <c r="C213" s="168"/>
      <c r="D213" s="86"/>
      <c r="E213" s="169"/>
      <c r="F213" s="232"/>
      <c r="G213" s="189"/>
      <c r="H213" s="602"/>
      <c r="I213" s="592"/>
      <c r="J213" s="86"/>
      <c r="K213" s="219">
        <f t="shared" si="13"/>
        <v>0</v>
      </c>
    </row>
    <row r="214" spans="1:11" s="147" customFormat="1" x14ac:dyDescent="0.15">
      <c r="A214" s="167">
        <v>704</v>
      </c>
      <c r="B214" s="182" t="s">
        <v>96</v>
      </c>
      <c r="C214" s="168">
        <v>10.1</v>
      </c>
      <c r="D214" s="86">
        <v>1</v>
      </c>
      <c r="E214" s="169">
        <f>SUM(C214*D214)</f>
        <v>10.1</v>
      </c>
      <c r="F214" s="232" t="s">
        <v>352</v>
      </c>
      <c r="G214" s="189"/>
      <c r="H214" s="602" t="s">
        <v>3</v>
      </c>
      <c r="I214" s="592" t="s">
        <v>1096</v>
      </c>
      <c r="J214" s="86">
        <v>314</v>
      </c>
      <c r="K214" s="219">
        <f t="shared" si="13"/>
        <v>3171.4</v>
      </c>
    </row>
    <row r="215" spans="1:11" s="147" customFormat="1" x14ac:dyDescent="0.15">
      <c r="A215" s="167">
        <v>705</v>
      </c>
      <c r="B215" s="182" t="s">
        <v>477</v>
      </c>
      <c r="C215" s="168">
        <v>13.13</v>
      </c>
      <c r="D215" s="86">
        <v>1</v>
      </c>
      <c r="E215" s="169">
        <f>SUM(C215*D215)</f>
        <v>13.13</v>
      </c>
      <c r="F215" s="232" t="s">
        <v>352</v>
      </c>
      <c r="G215" s="189"/>
      <c r="H215" s="602" t="s">
        <v>3</v>
      </c>
      <c r="I215" s="592" t="s">
        <v>11</v>
      </c>
      <c r="J215" s="86">
        <v>314</v>
      </c>
      <c r="K215" s="219">
        <f t="shared" si="13"/>
        <v>4122.8200000000006</v>
      </c>
    </row>
    <row r="216" spans="1:11" s="147" customFormat="1" hidden="1" x14ac:dyDescent="0.15">
      <c r="A216" s="167">
        <v>706</v>
      </c>
      <c r="B216" s="182" t="s">
        <v>186</v>
      </c>
      <c r="C216" s="168">
        <v>15.49</v>
      </c>
      <c r="D216" s="86"/>
      <c r="E216" s="169"/>
      <c r="F216" s="232" t="s">
        <v>352</v>
      </c>
      <c r="G216" s="189"/>
      <c r="H216" s="602"/>
      <c r="I216" s="592"/>
      <c r="J216" s="86"/>
      <c r="K216" s="219">
        <f t="shared" si="13"/>
        <v>0</v>
      </c>
    </row>
    <row r="217" spans="1:11" s="147" customFormat="1" x14ac:dyDescent="0.15">
      <c r="A217" s="167">
        <v>707</v>
      </c>
      <c r="B217" s="182" t="s">
        <v>117</v>
      </c>
      <c r="C217" s="168">
        <v>8.5500000000000007</v>
      </c>
      <c r="D217" s="86">
        <v>1</v>
      </c>
      <c r="E217" s="169">
        <f>SUM(C217*D217)</f>
        <v>8.5500000000000007</v>
      </c>
      <c r="F217" s="232" t="s">
        <v>352</v>
      </c>
      <c r="G217" s="189"/>
      <c r="H217" s="602" t="s">
        <v>3</v>
      </c>
      <c r="I217" s="592" t="s">
        <v>7</v>
      </c>
      <c r="J217" s="86">
        <v>104</v>
      </c>
      <c r="K217" s="219">
        <f t="shared" si="13"/>
        <v>889.2</v>
      </c>
    </row>
    <row r="218" spans="1:11" s="147" customFormat="1" hidden="1" x14ac:dyDescent="0.15">
      <c r="A218" s="167"/>
      <c r="B218" s="182" t="s">
        <v>478</v>
      </c>
      <c r="C218" s="168">
        <f>SUM(1.9*3.7)</f>
        <v>7.03</v>
      </c>
      <c r="D218" s="86"/>
      <c r="E218" s="169"/>
      <c r="F218" s="232"/>
      <c r="G218" s="189"/>
      <c r="H218" s="118"/>
      <c r="I218" s="86"/>
      <c r="J218" s="86"/>
      <c r="K218" s="219">
        <f t="shared" si="13"/>
        <v>0</v>
      </c>
    </row>
    <row r="219" spans="1:11" s="147" customFormat="1" hidden="1" x14ac:dyDescent="0.15">
      <c r="A219" s="167"/>
      <c r="B219" s="182" t="s">
        <v>479</v>
      </c>
      <c r="C219" s="168">
        <f>SUM(1.8*3.8+2.9*4.2+2*0.8)</f>
        <v>20.62</v>
      </c>
      <c r="D219" s="86"/>
      <c r="E219" s="169"/>
      <c r="F219" s="232"/>
      <c r="G219" s="189"/>
      <c r="H219" s="118"/>
      <c r="I219" s="86"/>
      <c r="J219" s="86"/>
      <c r="K219" s="219">
        <f t="shared" si="13"/>
        <v>0</v>
      </c>
    </row>
    <row r="220" spans="1:11" s="147" customFormat="1" hidden="1" x14ac:dyDescent="0.15">
      <c r="A220" s="167"/>
      <c r="B220" s="182" t="s">
        <v>480</v>
      </c>
      <c r="C220" s="168">
        <f>SUM(1.8*1.5)</f>
        <v>2.7</v>
      </c>
      <c r="D220" s="86"/>
      <c r="E220" s="169"/>
      <c r="F220" s="232"/>
      <c r="G220" s="189"/>
      <c r="H220" s="118"/>
      <c r="I220" s="86"/>
      <c r="J220" s="86"/>
      <c r="K220" s="219">
        <f t="shared" si="13"/>
        <v>0</v>
      </c>
    </row>
    <row r="221" spans="1:11" s="147" customFormat="1" hidden="1" x14ac:dyDescent="0.15">
      <c r="A221" s="167"/>
      <c r="B221" s="182" t="s">
        <v>134</v>
      </c>
      <c r="C221" s="168">
        <f>SUM(3.4*0.6)</f>
        <v>2.04</v>
      </c>
      <c r="D221" s="86"/>
      <c r="E221" s="169"/>
      <c r="F221" s="232"/>
      <c r="G221" s="189"/>
      <c r="H221" s="118"/>
      <c r="I221" s="86"/>
      <c r="J221" s="86"/>
      <c r="K221" s="219">
        <f t="shared" si="13"/>
        <v>0</v>
      </c>
    </row>
    <row r="222" spans="1:11" s="147" customFormat="1" hidden="1" x14ac:dyDescent="0.15">
      <c r="A222" s="167"/>
      <c r="B222" s="182" t="s">
        <v>135</v>
      </c>
      <c r="C222" s="168">
        <f>SUM(3.4*0.6+1.2*2.3)</f>
        <v>4.8</v>
      </c>
      <c r="D222" s="86"/>
      <c r="E222" s="169"/>
      <c r="F222" s="232"/>
      <c r="G222" s="189"/>
      <c r="H222" s="118"/>
      <c r="I222" s="86"/>
      <c r="J222" s="86"/>
      <c r="K222" s="219">
        <f t="shared" si="13"/>
        <v>0</v>
      </c>
    </row>
    <row r="223" spans="1:11" s="147" customFormat="1" hidden="1" x14ac:dyDescent="0.15">
      <c r="A223" s="167"/>
      <c r="B223" s="182" t="s">
        <v>481</v>
      </c>
      <c r="C223" s="168">
        <f>SUM(2.6*5.4+1.3*2.4)</f>
        <v>17.16</v>
      </c>
      <c r="D223" s="86"/>
      <c r="E223" s="169"/>
      <c r="F223" s="232"/>
      <c r="G223" s="189"/>
      <c r="H223" s="118"/>
      <c r="I223" s="86"/>
      <c r="J223" s="86"/>
      <c r="K223" s="219">
        <f t="shared" si="13"/>
        <v>0</v>
      </c>
    </row>
    <row r="224" spans="1:11" s="147" customFormat="1" hidden="1" x14ac:dyDescent="0.15">
      <c r="A224" s="167"/>
      <c r="B224" s="182" t="s">
        <v>482</v>
      </c>
      <c r="C224" s="168">
        <f>SUM(2.2*3.8)</f>
        <v>8.36</v>
      </c>
      <c r="D224" s="86"/>
      <c r="E224" s="169"/>
      <c r="F224" s="232"/>
      <c r="G224" s="189"/>
      <c r="H224" s="118"/>
      <c r="I224" s="86"/>
      <c r="J224" s="86"/>
      <c r="K224" s="219">
        <f t="shared" si="13"/>
        <v>0</v>
      </c>
    </row>
    <row r="225" spans="1:11" s="147" customFormat="1" hidden="1" x14ac:dyDescent="0.15">
      <c r="A225" s="167"/>
      <c r="B225" s="182" t="s">
        <v>483</v>
      </c>
      <c r="C225" s="168">
        <f>SUM(3*0.6)</f>
        <v>1.7999999999999998</v>
      </c>
      <c r="D225" s="86"/>
      <c r="E225" s="169"/>
      <c r="F225" s="232"/>
      <c r="G225" s="189"/>
      <c r="H225" s="118"/>
      <c r="I225" s="86"/>
      <c r="J225" s="86"/>
      <c r="K225" s="219">
        <f t="shared" si="13"/>
        <v>0</v>
      </c>
    </row>
    <row r="226" spans="1:11" s="147" customFormat="1" x14ac:dyDescent="0.15">
      <c r="A226" s="167">
        <v>708</v>
      </c>
      <c r="B226" s="182" t="s">
        <v>484</v>
      </c>
      <c r="C226" s="168">
        <v>1.8</v>
      </c>
      <c r="D226" s="86">
        <v>2</v>
      </c>
      <c r="E226" s="169">
        <f>SUM(C226*D226)</f>
        <v>3.6</v>
      </c>
      <c r="F226" s="232" t="s">
        <v>352</v>
      </c>
      <c r="G226" s="189"/>
      <c r="H226" s="602" t="s">
        <v>12</v>
      </c>
      <c r="I226" s="592" t="s">
        <v>497</v>
      </c>
      <c r="J226" s="86">
        <v>365</v>
      </c>
      <c r="K226" s="219">
        <f t="shared" si="13"/>
        <v>1314</v>
      </c>
    </row>
    <row r="227" spans="1:11" s="147" customFormat="1" x14ac:dyDescent="0.15">
      <c r="A227" s="167">
        <v>709</v>
      </c>
      <c r="B227" s="182" t="s">
        <v>119</v>
      </c>
      <c r="C227" s="168">
        <v>1.87</v>
      </c>
      <c r="D227" s="86">
        <v>1</v>
      </c>
      <c r="E227" s="169">
        <f>SUM(C227*D227)</f>
        <v>1.87</v>
      </c>
      <c r="F227" s="232" t="s">
        <v>352</v>
      </c>
      <c r="G227" s="189"/>
      <c r="H227" s="602" t="s">
        <v>3</v>
      </c>
      <c r="I227" s="592" t="s">
        <v>7</v>
      </c>
      <c r="J227" s="86">
        <v>104</v>
      </c>
      <c r="K227" s="219">
        <f t="shared" si="13"/>
        <v>194.48000000000002</v>
      </c>
    </row>
    <row r="228" spans="1:11" s="147" customFormat="1" x14ac:dyDescent="0.15">
      <c r="A228" s="167">
        <v>710</v>
      </c>
      <c r="B228" s="182" t="s">
        <v>119</v>
      </c>
      <c r="C228" s="168">
        <v>1.51</v>
      </c>
      <c r="D228" s="86">
        <v>1</v>
      </c>
      <c r="E228" s="169">
        <f t="shared" ref="E228:E238" si="14">SUM(C228*D228)</f>
        <v>1.51</v>
      </c>
      <c r="F228" s="232" t="s">
        <v>352</v>
      </c>
      <c r="G228" s="189"/>
      <c r="H228" s="602" t="s">
        <v>3</v>
      </c>
      <c r="I228" s="592" t="s">
        <v>7</v>
      </c>
      <c r="J228" s="86">
        <v>104</v>
      </c>
      <c r="K228" s="219">
        <f t="shared" si="13"/>
        <v>157.04</v>
      </c>
    </row>
    <row r="229" spans="1:11" s="147" customFormat="1" x14ac:dyDescent="0.15">
      <c r="A229" s="167">
        <v>711</v>
      </c>
      <c r="B229" s="182" t="s">
        <v>130</v>
      </c>
      <c r="C229" s="168">
        <v>20.149999999999999</v>
      </c>
      <c r="D229" s="86">
        <v>1</v>
      </c>
      <c r="E229" s="169">
        <f t="shared" si="14"/>
        <v>20.149999999999999</v>
      </c>
      <c r="F229" s="232" t="s">
        <v>352</v>
      </c>
      <c r="G229" s="189"/>
      <c r="H229" s="118" t="s">
        <v>3</v>
      </c>
      <c r="I229" s="592" t="s">
        <v>11</v>
      </c>
      <c r="J229" s="86">
        <v>314</v>
      </c>
      <c r="K229" s="219">
        <f t="shared" si="13"/>
        <v>6327.0999999999995</v>
      </c>
    </row>
    <row r="230" spans="1:11" s="147" customFormat="1" x14ac:dyDescent="0.15">
      <c r="A230" s="167">
        <v>712</v>
      </c>
      <c r="B230" s="182" t="s">
        <v>485</v>
      </c>
      <c r="C230" s="168">
        <v>13.33</v>
      </c>
      <c r="D230" s="86">
        <v>1</v>
      </c>
      <c r="E230" s="169">
        <f t="shared" si="14"/>
        <v>13.33</v>
      </c>
      <c r="F230" s="232" t="s">
        <v>352</v>
      </c>
      <c r="G230" s="189"/>
      <c r="H230" s="118" t="s">
        <v>3</v>
      </c>
      <c r="I230" s="592" t="s">
        <v>11</v>
      </c>
      <c r="J230" s="86">
        <v>314</v>
      </c>
      <c r="K230" s="219">
        <f t="shared" si="13"/>
        <v>4185.62</v>
      </c>
    </row>
    <row r="231" spans="1:11" s="147" customFormat="1" hidden="1" x14ac:dyDescent="0.15">
      <c r="A231" s="167">
        <v>713</v>
      </c>
      <c r="B231" s="182" t="s">
        <v>79</v>
      </c>
      <c r="C231" s="168">
        <v>8.0299999999999994</v>
      </c>
      <c r="D231" s="86"/>
      <c r="E231" s="169"/>
      <c r="F231" s="232" t="s">
        <v>80</v>
      </c>
      <c r="G231" s="189"/>
      <c r="H231" s="602"/>
      <c r="I231" s="592"/>
      <c r="J231" s="86"/>
      <c r="K231" s="219">
        <f t="shared" si="13"/>
        <v>0</v>
      </c>
    </row>
    <row r="232" spans="1:11" s="147" customFormat="1" hidden="1" x14ac:dyDescent="0.15">
      <c r="A232" s="167">
        <v>714</v>
      </c>
      <c r="B232" s="182" t="s">
        <v>69</v>
      </c>
      <c r="C232" s="168"/>
      <c r="D232" s="86"/>
      <c r="E232" s="169"/>
      <c r="F232" s="232"/>
      <c r="G232" s="189"/>
      <c r="H232" s="118"/>
      <c r="I232" s="86"/>
      <c r="J232" s="86"/>
      <c r="K232" s="219">
        <f t="shared" si="13"/>
        <v>0</v>
      </c>
    </row>
    <row r="233" spans="1:11" s="147" customFormat="1" x14ac:dyDescent="0.15">
      <c r="A233" s="902">
        <v>715</v>
      </c>
      <c r="B233" s="182" t="s">
        <v>122</v>
      </c>
      <c r="C233" s="168">
        <v>1.27</v>
      </c>
      <c r="D233" s="86">
        <v>1</v>
      </c>
      <c r="E233" s="169">
        <f t="shared" si="14"/>
        <v>1.27</v>
      </c>
      <c r="F233" s="232" t="s">
        <v>123</v>
      </c>
      <c r="G233" s="189"/>
      <c r="H233" s="118" t="s">
        <v>3</v>
      </c>
      <c r="I233" s="669" t="s">
        <v>11</v>
      </c>
      <c r="J233" s="86">
        <v>314</v>
      </c>
      <c r="K233" s="219">
        <f t="shared" si="13"/>
        <v>398.78000000000003</v>
      </c>
    </row>
    <row r="234" spans="1:11" s="147" customFormat="1" x14ac:dyDescent="0.15">
      <c r="A234" s="902">
        <v>716</v>
      </c>
      <c r="B234" s="182" t="s">
        <v>126</v>
      </c>
      <c r="C234" s="168">
        <v>2.35</v>
      </c>
      <c r="D234" s="86">
        <v>1</v>
      </c>
      <c r="E234" s="169">
        <f t="shared" si="14"/>
        <v>2.35</v>
      </c>
      <c r="F234" s="232"/>
      <c r="G234" s="189" t="s">
        <v>127</v>
      </c>
      <c r="H234" s="118" t="s">
        <v>3</v>
      </c>
      <c r="I234" s="669" t="s">
        <v>11</v>
      </c>
      <c r="J234" s="86">
        <v>314</v>
      </c>
      <c r="K234" s="219">
        <f t="shared" si="13"/>
        <v>737.9</v>
      </c>
    </row>
    <row r="235" spans="1:11" s="147" customFormat="1" x14ac:dyDescent="0.15">
      <c r="A235" s="902">
        <v>717</v>
      </c>
      <c r="B235" s="182" t="s">
        <v>91</v>
      </c>
      <c r="C235" s="168">
        <v>5.73</v>
      </c>
      <c r="D235" s="86">
        <v>1</v>
      </c>
      <c r="E235" s="169">
        <f t="shared" si="14"/>
        <v>5.73</v>
      </c>
      <c r="F235" s="232" t="s">
        <v>123</v>
      </c>
      <c r="G235" s="189"/>
      <c r="H235" s="118" t="s">
        <v>3</v>
      </c>
      <c r="I235" s="669" t="s">
        <v>11</v>
      </c>
      <c r="J235" s="86">
        <v>314</v>
      </c>
      <c r="K235" s="219">
        <f t="shared" si="13"/>
        <v>1799.22</v>
      </c>
    </row>
    <row r="236" spans="1:11" s="147" customFormat="1" hidden="1" x14ac:dyDescent="0.15">
      <c r="A236" s="902">
        <v>718</v>
      </c>
      <c r="B236" s="182" t="s">
        <v>69</v>
      </c>
      <c r="C236" s="168"/>
      <c r="D236" s="86"/>
      <c r="E236" s="169"/>
      <c r="F236" s="232"/>
      <c r="G236" s="189"/>
      <c r="H236" s="118"/>
      <c r="I236" s="86"/>
      <c r="J236" s="86"/>
      <c r="K236" s="219">
        <f t="shared" si="13"/>
        <v>0</v>
      </c>
    </row>
    <row r="237" spans="1:11" s="147" customFormat="1" hidden="1" x14ac:dyDescent="0.15">
      <c r="A237" s="902">
        <v>719</v>
      </c>
      <c r="B237" s="182" t="s">
        <v>69</v>
      </c>
      <c r="C237" s="168"/>
      <c r="D237" s="86"/>
      <c r="E237" s="169"/>
      <c r="F237" s="232"/>
      <c r="G237" s="189"/>
      <c r="H237" s="118"/>
      <c r="I237" s="86"/>
      <c r="J237" s="86"/>
      <c r="K237" s="219">
        <f t="shared" si="13"/>
        <v>0</v>
      </c>
    </row>
    <row r="238" spans="1:11" s="147" customFormat="1" x14ac:dyDescent="0.15">
      <c r="A238" s="902">
        <v>720</v>
      </c>
      <c r="B238" s="182" t="s">
        <v>126</v>
      </c>
      <c r="C238" s="168">
        <v>9.5399999999999991</v>
      </c>
      <c r="D238" s="86">
        <v>1</v>
      </c>
      <c r="E238" s="169">
        <f t="shared" si="14"/>
        <v>9.5399999999999991</v>
      </c>
      <c r="F238" s="232"/>
      <c r="G238" s="189" t="s">
        <v>49</v>
      </c>
      <c r="H238" s="925" t="s">
        <v>3</v>
      </c>
      <c r="I238" s="669" t="s">
        <v>11</v>
      </c>
      <c r="J238" s="86">
        <v>314</v>
      </c>
      <c r="K238" s="219">
        <f t="shared" si="13"/>
        <v>2995.56</v>
      </c>
    </row>
    <row r="239" spans="1:11" s="147" customFormat="1" x14ac:dyDescent="0.15">
      <c r="A239" s="902"/>
      <c r="B239" s="182"/>
      <c r="C239" s="168"/>
      <c r="D239" s="86"/>
      <c r="E239" s="169"/>
      <c r="F239" s="232"/>
      <c r="G239" s="189"/>
      <c r="H239" s="118"/>
      <c r="I239" s="86"/>
      <c r="J239" s="86"/>
      <c r="K239" s="176"/>
    </row>
    <row r="240" spans="1:11" s="147" customFormat="1" ht="14.25" thickBot="1" x14ac:dyDescent="0.2">
      <c r="A240" s="191" t="s">
        <v>33</v>
      </c>
      <c r="B240" s="287"/>
      <c r="C240" s="180"/>
      <c r="D240" s="179">
        <f>SUBTOTAL(109,D211:D238)</f>
        <v>16</v>
      </c>
      <c r="E240" s="834">
        <f>SUBTOTAL(109,E211:E238)</f>
        <v>101.35999999999999</v>
      </c>
      <c r="F240" s="244"/>
      <c r="G240" s="192"/>
      <c r="H240" s="311"/>
      <c r="I240" s="179"/>
      <c r="J240" s="179">
        <f>SUM(J211:J239)</f>
        <v>5175</v>
      </c>
      <c r="K240" s="262">
        <f>SUM(K211:K239)</f>
        <v>36451.509999999995</v>
      </c>
    </row>
    <row r="241" spans="1:11" s="147" customFormat="1" x14ac:dyDescent="0.15">
      <c r="A241" s="263" t="s">
        <v>486</v>
      </c>
      <c r="B241" s="271"/>
      <c r="C241" s="164"/>
      <c r="D241" s="256"/>
      <c r="E241" s="200"/>
      <c r="F241" s="292"/>
      <c r="G241" s="267"/>
      <c r="H241" s="274"/>
      <c r="I241" s="256"/>
      <c r="J241" s="256"/>
      <c r="K241" s="201"/>
    </row>
    <row r="242" spans="1:11" s="147" customFormat="1" hidden="1" x14ac:dyDescent="0.15">
      <c r="A242" s="167">
        <v>801</v>
      </c>
      <c r="B242" s="182" t="s">
        <v>487</v>
      </c>
      <c r="C242" s="118">
        <v>186.89</v>
      </c>
      <c r="D242" s="86"/>
      <c r="E242" s="176"/>
      <c r="F242" s="142"/>
      <c r="G242" s="182"/>
      <c r="H242" s="118"/>
      <c r="I242" s="86"/>
      <c r="J242" s="86"/>
      <c r="K242" s="176"/>
    </row>
    <row r="243" spans="1:11" s="147" customFormat="1" hidden="1" x14ac:dyDescent="0.15">
      <c r="A243" s="167">
        <v>802</v>
      </c>
      <c r="B243" s="182" t="s">
        <v>488</v>
      </c>
      <c r="C243" s="118">
        <v>229.44</v>
      </c>
      <c r="D243" s="86"/>
      <c r="E243" s="176"/>
      <c r="F243" s="142"/>
      <c r="G243" s="182"/>
      <c r="H243" s="118"/>
      <c r="I243" s="86"/>
      <c r="J243" s="86"/>
      <c r="K243" s="176"/>
    </row>
    <row r="244" spans="1:11" s="147" customFormat="1" hidden="1" x14ac:dyDescent="0.15">
      <c r="A244" s="167">
        <v>803</v>
      </c>
      <c r="B244" s="182" t="s">
        <v>489</v>
      </c>
      <c r="C244" s="118">
        <v>155.86000000000001</v>
      </c>
      <c r="D244" s="86"/>
      <c r="E244" s="176"/>
      <c r="F244" s="142"/>
      <c r="G244" s="182"/>
      <c r="H244" s="118"/>
      <c r="I244" s="86"/>
      <c r="J244" s="86"/>
      <c r="K244" s="176"/>
    </row>
    <row r="245" spans="1:11" s="147" customFormat="1" hidden="1" x14ac:dyDescent="0.15">
      <c r="A245" s="167">
        <v>804</v>
      </c>
      <c r="B245" s="182" t="s">
        <v>490</v>
      </c>
      <c r="C245" s="118">
        <v>21.33</v>
      </c>
      <c r="D245" s="86"/>
      <c r="E245" s="176"/>
      <c r="F245" s="142"/>
      <c r="G245" s="182"/>
      <c r="H245" s="118"/>
      <c r="I245" s="86"/>
      <c r="J245" s="86"/>
      <c r="K245" s="176"/>
    </row>
    <row r="246" spans="1:11" s="147" customFormat="1" x14ac:dyDescent="0.15">
      <c r="A246" s="167"/>
      <c r="B246" s="182"/>
      <c r="C246" s="168"/>
      <c r="D246" s="86"/>
      <c r="E246" s="169"/>
      <c r="F246" s="232"/>
      <c r="G246" s="189"/>
      <c r="H246" s="118"/>
      <c r="I246" s="86"/>
      <c r="J246" s="86"/>
      <c r="K246" s="176"/>
    </row>
    <row r="247" spans="1:11" s="147" customFormat="1" ht="14.25" thickBot="1" x14ac:dyDescent="0.2">
      <c r="A247" s="184" t="s">
        <v>33</v>
      </c>
      <c r="B247" s="275"/>
      <c r="C247" s="185"/>
      <c r="D247" s="207">
        <f>SUM(D242:D245)</f>
        <v>0</v>
      </c>
      <c r="E247" s="205">
        <f>SUM(E242:E245)</f>
        <v>0</v>
      </c>
      <c r="F247" s="259"/>
      <c r="G247" s="228"/>
      <c r="H247" s="206"/>
      <c r="I247" s="207"/>
      <c r="J247" s="207"/>
      <c r="K247" s="205"/>
    </row>
    <row r="248" spans="1:11" s="147" customFormat="1" x14ac:dyDescent="0.15">
      <c r="A248" s="187" t="s">
        <v>140</v>
      </c>
      <c r="B248" s="194"/>
      <c r="C248" s="298"/>
      <c r="D248" s="283"/>
      <c r="E248" s="299"/>
      <c r="F248" s="291"/>
      <c r="G248" s="194"/>
      <c r="H248" s="193"/>
      <c r="I248" s="166"/>
      <c r="J248" s="166"/>
      <c r="K248" s="171"/>
    </row>
    <row r="249" spans="1:11" s="147" customFormat="1" ht="13.5" customHeight="1" x14ac:dyDescent="0.15">
      <c r="A249" s="167"/>
      <c r="B249" s="182" t="s">
        <v>141</v>
      </c>
      <c r="C249" s="168">
        <v>18.48</v>
      </c>
      <c r="D249" s="218">
        <v>1</v>
      </c>
      <c r="E249" s="169">
        <f t="shared" ref="E249:E258" si="15">SUM(C249*D249)</f>
        <v>18.48</v>
      </c>
      <c r="F249" s="232" t="s">
        <v>123</v>
      </c>
      <c r="G249" s="182"/>
      <c r="H249" s="118" t="s">
        <v>3</v>
      </c>
      <c r="I249" s="592" t="s">
        <v>11</v>
      </c>
      <c r="J249" s="86">
        <v>314</v>
      </c>
      <c r="K249" s="219">
        <f>J249*E249</f>
        <v>5802.72</v>
      </c>
    </row>
    <row r="250" spans="1:11" s="147" customFormat="1" x14ac:dyDescent="0.15">
      <c r="A250" s="167"/>
      <c r="B250" s="182" t="s">
        <v>142</v>
      </c>
      <c r="C250" s="168">
        <v>72.069999999999993</v>
      </c>
      <c r="D250" s="218">
        <v>1</v>
      </c>
      <c r="E250" s="169">
        <f t="shared" si="15"/>
        <v>72.069999999999993</v>
      </c>
      <c r="F250" s="232" t="s">
        <v>123</v>
      </c>
      <c r="G250" s="182"/>
      <c r="H250" s="118" t="s">
        <v>3</v>
      </c>
      <c r="I250" s="592" t="s">
        <v>5</v>
      </c>
      <c r="J250" s="86">
        <v>12</v>
      </c>
      <c r="K250" s="219">
        <f>J250*E250</f>
        <v>864.83999999999992</v>
      </c>
    </row>
    <row r="251" spans="1:11" s="147" customFormat="1" x14ac:dyDescent="0.15">
      <c r="A251" s="167"/>
      <c r="B251" s="182" t="s">
        <v>144</v>
      </c>
      <c r="C251" s="168">
        <v>17.670000000000002</v>
      </c>
      <c r="D251" s="218">
        <v>1</v>
      </c>
      <c r="E251" s="169">
        <f t="shared" si="15"/>
        <v>17.670000000000002</v>
      </c>
      <c r="F251" s="232" t="s">
        <v>123</v>
      </c>
      <c r="G251" s="182"/>
      <c r="H251" s="118" t="s">
        <v>3</v>
      </c>
      <c r="I251" s="592" t="s">
        <v>5</v>
      </c>
      <c r="J251" s="86">
        <v>12</v>
      </c>
      <c r="K251" s="219">
        <f>J251*E251</f>
        <v>212.04000000000002</v>
      </c>
    </row>
    <row r="252" spans="1:11" s="147" customFormat="1" x14ac:dyDescent="0.15">
      <c r="A252" s="167"/>
      <c r="B252" s="182" t="s">
        <v>145</v>
      </c>
      <c r="C252" s="606" t="s">
        <v>143</v>
      </c>
      <c r="D252" s="218"/>
      <c r="E252" s="607" t="s">
        <v>143</v>
      </c>
      <c r="F252" s="232"/>
      <c r="G252" s="182"/>
      <c r="H252" s="118"/>
      <c r="I252" s="592"/>
      <c r="J252" s="86"/>
      <c r="K252" s="219"/>
    </row>
    <row r="253" spans="1:11" s="147" customFormat="1" x14ac:dyDescent="0.15">
      <c r="A253" s="167"/>
      <c r="B253" s="182" t="s">
        <v>146</v>
      </c>
      <c r="C253" s="606" t="s">
        <v>143</v>
      </c>
      <c r="D253" s="218"/>
      <c r="E253" s="607" t="s">
        <v>143</v>
      </c>
      <c r="F253" s="232"/>
      <c r="G253" s="182"/>
      <c r="H253" s="118"/>
      <c r="I253" s="592"/>
      <c r="J253" s="86"/>
      <c r="K253" s="219"/>
    </row>
    <row r="254" spans="1:11" s="147" customFormat="1" x14ac:dyDescent="0.15">
      <c r="A254" s="167"/>
      <c r="B254" s="182" t="s">
        <v>147</v>
      </c>
      <c r="C254" s="606" t="s">
        <v>143</v>
      </c>
      <c r="D254" s="218"/>
      <c r="E254" s="607" t="s">
        <v>143</v>
      </c>
      <c r="F254" s="232"/>
      <c r="G254" s="182"/>
      <c r="H254" s="118"/>
      <c r="I254" s="592"/>
      <c r="J254" s="86"/>
      <c r="K254" s="219"/>
    </row>
    <row r="255" spans="1:11" s="147" customFormat="1" x14ac:dyDescent="0.15">
      <c r="A255" s="167"/>
      <c r="B255" s="182" t="s">
        <v>148</v>
      </c>
      <c r="C255" s="168">
        <v>15.61</v>
      </c>
      <c r="D255" s="218">
        <v>1</v>
      </c>
      <c r="E255" s="169">
        <f t="shared" si="15"/>
        <v>15.61</v>
      </c>
      <c r="F255" s="232" t="s">
        <v>123</v>
      </c>
      <c r="G255" s="182"/>
      <c r="H255" s="118" t="s">
        <v>3</v>
      </c>
      <c r="I255" s="592" t="s">
        <v>11</v>
      </c>
      <c r="J255" s="86">
        <v>314</v>
      </c>
      <c r="K255" s="219">
        <f>J255*E255</f>
        <v>4901.54</v>
      </c>
    </row>
    <row r="256" spans="1:11" s="147" customFormat="1" x14ac:dyDescent="0.15">
      <c r="A256" s="167"/>
      <c r="B256" s="182" t="s">
        <v>149</v>
      </c>
      <c r="C256" s="606" t="s">
        <v>143</v>
      </c>
      <c r="D256" s="218"/>
      <c r="E256" s="607" t="s">
        <v>143</v>
      </c>
      <c r="F256" s="232"/>
      <c r="G256" s="182"/>
      <c r="H256" s="118"/>
      <c r="I256" s="592"/>
      <c r="J256" s="86"/>
      <c r="K256" s="219"/>
    </row>
    <row r="257" spans="1:11" s="147" customFormat="1" x14ac:dyDescent="0.15">
      <c r="A257" s="167"/>
      <c r="B257" s="182" t="s">
        <v>150</v>
      </c>
      <c r="C257" s="606" t="s">
        <v>143</v>
      </c>
      <c r="D257" s="218"/>
      <c r="E257" s="607" t="s">
        <v>143</v>
      </c>
      <c r="F257" s="232"/>
      <c r="G257" s="182"/>
      <c r="H257" s="118"/>
      <c r="I257" s="592"/>
      <c r="J257" s="86"/>
      <c r="K257" s="219"/>
    </row>
    <row r="258" spans="1:11" s="147" customFormat="1" x14ac:dyDescent="0.15">
      <c r="A258" s="167"/>
      <c r="B258" s="182" t="s">
        <v>151</v>
      </c>
      <c r="C258" s="606">
        <v>14.4</v>
      </c>
      <c r="D258" s="218">
        <v>1</v>
      </c>
      <c r="E258" s="169">
        <f t="shared" si="15"/>
        <v>14.4</v>
      </c>
      <c r="F258" s="232" t="s">
        <v>123</v>
      </c>
      <c r="G258" s="182"/>
      <c r="H258" s="118" t="s">
        <v>3</v>
      </c>
      <c r="I258" s="592" t="s">
        <v>11</v>
      </c>
      <c r="J258" s="86">
        <v>314</v>
      </c>
      <c r="K258" s="219">
        <f>J258*E258</f>
        <v>4521.6000000000004</v>
      </c>
    </row>
    <row r="259" spans="1:11" s="147" customFormat="1" x14ac:dyDescent="0.15">
      <c r="A259" s="167"/>
      <c r="B259" s="182"/>
      <c r="C259" s="168"/>
      <c r="D259" s="218"/>
      <c r="E259" s="169"/>
      <c r="F259" s="232"/>
      <c r="G259" s="182"/>
      <c r="H259" s="118"/>
      <c r="I259" s="86"/>
      <c r="J259" s="86"/>
      <c r="K259" s="176"/>
    </row>
    <row r="260" spans="1:11" s="147" customFormat="1" ht="14.25" thickBot="1" x14ac:dyDescent="0.2">
      <c r="A260" s="184" t="s">
        <v>33</v>
      </c>
      <c r="B260" s="275"/>
      <c r="C260" s="185"/>
      <c r="D260" s="272">
        <f>SUM(D249:D259)</f>
        <v>5</v>
      </c>
      <c r="E260" s="186">
        <f>SUM(E249:E259)</f>
        <v>138.22999999999999</v>
      </c>
      <c r="F260" s="259"/>
      <c r="G260" s="275"/>
      <c r="H260" s="206"/>
      <c r="I260" s="207"/>
      <c r="J260" s="207">
        <f>SUM(J249:J259)</f>
        <v>966</v>
      </c>
      <c r="K260" s="223">
        <f>SUM(K249:K259)</f>
        <v>16302.74</v>
      </c>
    </row>
    <row r="261" spans="1:11" x14ac:dyDescent="0.15">
      <c r="A261" s="208"/>
      <c r="B261" s="209"/>
      <c r="C261" s="210"/>
      <c r="D261" s="211"/>
      <c r="E261" s="308"/>
      <c r="F261" s="211"/>
      <c r="G261" s="211"/>
      <c r="H261" s="211"/>
      <c r="I261" s="209"/>
    </row>
    <row r="262" spans="1:11" x14ac:dyDescent="0.15">
      <c r="A262" s="208"/>
      <c r="B262" s="209"/>
      <c r="C262" s="210"/>
      <c r="D262" s="211"/>
      <c r="E262" s="308"/>
      <c r="F262" s="211"/>
      <c r="G262" s="211"/>
      <c r="H262" s="211"/>
      <c r="I262" s="209"/>
    </row>
    <row r="263" spans="1:11" x14ac:dyDescent="0.15">
      <c r="A263" s="208"/>
      <c r="B263" s="209"/>
      <c r="C263" s="210"/>
      <c r="D263" s="211"/>
      <c r="E263" s="308"/>
      <c r="F263" s="211"/>
      <c r="G263" s="211"/>
      <c r="H263" s="211"/>
      <c r="I263" s="209"/>
    </row>
    <row r="264" spans="1:11" x14ac:dyDescent="0.15">
      <c r="A264" s="208"/>
      <c r="B264" s="209"/>
      <c r="C264" s="210"/>
      <c r="D264" s="211"/>
      <c r="E264" s="308"/>
      <c r="F264" s="211"/>
      <c r="G264" s="211"/>
      <c r="H264" s="211"/>
      <c r="I264" s="209"/>
    </row>
    <row r="265" spans="1:11" x14ac:dyDescent="0.15">
      <c r="A265" s="208"/>
      <c r="B265" s="209"/>
      <c r="C265" s="210"/>
      <c r="D265" s="211"/>
      <c r="E265" s="308"/>
      <c r="F265" s="211"/>
      <c r="G265" s="211"/>
      <c r="H265" s="211"/>
      <c r="I265" s="209"/>
    </row>
    <row r="266" spans="1:11" x14ac:dyDescent="0.15">
      <c r="A266" s="208"/>
      <c r="B266" s="209"/>
      <c r="C266" s="210"/>
      <c r="D266" s="211"/>
      <c r="E266" s="308"/>
      <c r="F266" s="211"/>
      <c r="G266" s="211"/>
      <c r="H266" s="211"/>
      <c r="I266" s="209"/>
    </row>
    <row r="267" spans="1:11" x14ac:dyDescent="0.15">
      <c r="A267" s="208"/>
      <c r="B267" s="209"/>
      <c r="C267" s="210"/>
      <c r="D267" s="211"/>
      <c r="E267" s="308"/>
      <c r="F267" s="211"/>
      <c r="G267" s="211"/>
      <c r="H267" s="211"/>
      <c r="I267" s="209"/>
    </row>
    <row r="268" spans="1:11" x14ac:dyDescent="0.15">
      <c r="A268" s="208"/>
      <c r="B268" s="209"/>
      <c r="C268" s="210"/>
      <c r="D268" s="211"/>
      <c r="E268" s="308"/>
      <c r="F268" s="211"/>
      <c r="G268" s="211"/>
      <c r="H268" s="211"/>
      <c r="I268" s="209"/>
    </row>
    <row r="269" spans="1:11" x14ac:dyDescent="0.15">
      <c r="A269" s="208"/>
      <c r="B269" s="209"/>
      <c r="C269" s="210"/>
      <c r="D269" s="211"/>
      <c r="E269" s="308"/>
      <c r="F269" s="211"/>
      <c r="G269" s="211"/>
      <c r="H269" s="211"/>
      <c r="I269" s="209"/>
    </row>
    <row r="270" spans="1:11" x14ac:dyDescent="0.15">
      <c r="A270" s="208"/>
      <c r="B270" s="209"/>
      <c r="C270" s="210"/>
      <c r="D270" s="211"/>
      <c r="E270" s="308"/>
      <c r="F270" s="211"/>
      <c r="G270" s="211"/>
      <c r="H270" s="211"/>
      <c r="I270" s="209"/>
    </row>
    <row r="271" spans="1:11" x14ac:dyDescent="0.15">
      <c r="A271" s="208"/>
      <c r="B271" s="209"/>
      <c r="C271" s="210"/>
      <c r="D271" s="211"/>
      <c r="E271" s="308"/>
      <c r="F271" s="211"/>
      <c r="G271" s="211"/>
      <c r="H271" s="211"/>
      <c r="I271" s="209"/>
    </row>
    <row r="272" spans="1:11" x14ac:dyDescent="0.15">
      <c r="A272" s="208"/>
      <c r="B272" s="209"/>
      <c r="C272" s="210"/>
      <c r="D272" s="211"/>
      <c r="E272" s="308"/>
      <c r="F272" s="211"/>
      <c r="G272" s="211"/>
      <c r="H272" s="211"/>
      <c r="I272" s="209"/>
    </row>
    <row r="273" spans="1:9" x14ac:dyDescent="0.15">
      <c r="A273" s="208"/>
      <c r="B273" s="209"/>
      <c r="C273" s="210"/>
      <c r="D273" s="211"/>
      <c r="E273" s="308"/>
      <c r="F273" s="211"/>
      <c r="G273" s="211"/>
      <c r="H273" s="211"/>
      <c r="I273" s="209"/>
    </row>
    <row r="274" spans="1:9" x14ac:dyDescent="0.15">
      <c r="A274" s="208"/>
      <c r="B274" s="209"/>
      <c r="C274" s="210"/>
      <c r="D274" s="211"/>
      <c r="E274" s="308"/>
      <c r="F274" s="211"/>
      <c r="G274" s="211"/>
      <c r="H274" s="211"/>
      <c r="I274" s="209"/>
    </row>
    <row r="275" spans="1:9" x14ac:dyDescent="0.15">
      <c r="A275" s="208"/>
      <c r="B275" s="209"/>
      <c r="C275" s="210"/>
      <c r="D275" s="211"/>
      <c r="E275" s="308"/>
      <c r="F275" s="211"/>
      <c r="G275" s="211"/>
      <c r="H275" s="211"/>
      <c r="I275" s="209"/>
    </row>
    <row r="276" spans="1:9" x14ac:dyDescent="0.15">
      <c r="A276" s="208"/>
      <c r="B276" s="209"/>
      <c r="C276" s="210"/>
      <c r="D276" s="211"/>
      <c r="E276" s="308"/>
      <c r="F276" s="211"/>
      <c r="G276" s="211"/>
      <c r="H276" s="211"/>
      <c r="I276" s="209"/>
    </row>
    <row r="277" spans="1:9" x14ac:dyDescent="0.15">
      <c r="A277" s="208"/>
      <c r="B277" s="209"/>
      <c r="C277" s="210"/>
      <c r="D277" s="211"/>
      <c r="E277" s="308"/>
      <c r="F277" s="211"/>
      <c r="G277" s="211"/>
      <c r="H277" s="211"/>
      <c r="I277" s="209"/>
    </row>
    <row r="278" spans="1:9" x14ac:dyDescent="0.15">
      <c r="A278" s="208"/>
      <c r="B278" s="209"/>
      <c r="C278" s="210"/>
      <c r="D278" s="211"/>
      <c r="E278" s="308"/>
      <c r="F278" s="211"/>
      <c r="G278" s="211"/>
      <c r="H278" s="211"/>
      <c r="I278" s="209"/>
    </row>
    <row r="279" spans="1:9" x14ac:dyDescent="0.15">
      <c r="A279" s="208"/>
      <c r="B279" s="209"/>
      <c r="C279" s="210"/>
      <c r="D279" s="211"/>
      <c r="E279" s="308"/>
      <c r="F279" s="211"/>
      <c r="G279" s="211"/>
      <c r="H279" s="211"/>
      <c r="I279" s="209"/>
    </row>
    <row r="280" spans="1:9" x14ac:dyDescent="0.15">
      <c r="A280" s="208"/>
      <c r="B280" s="209"/>
      <c r="C280" s="210"/>
      <c r="D280" s="211"/>
      <c r="E280" s="308"/>
      <c r="F280" s="211"/>
      <c r="G280" s="211"/>
      <c r="H280" s="211"/>
      <c r="I280" s="209"/>
    </row>
    <row r="281" spans="1:9" x14ac:dyDescent="0.15">
      <c r="A281" s="208"/>
      <c r="B281" s="209"/>
      <c r="C281" s="210"/>
      <c r="D281" s="211"/>
      <c r="E281" s="308"/>
      <c r="F281" s="211"/>
      <c r="G281" s="211"/>
      <c r="H281" s="211"/>
      <c r="I281" s="209"/>
    </row>
    <row r="282" spans="1:9" x14ac:dyDescent="0.15">
      <c r="A282" s="208"/>
      <c r="B282" s="209"/>
      <c r="C282" s="210"/>
      <c r="D282" s="211"/>
      <c r="E282" s="308"/>
      <c r="F282" s="211"/>
      <c r="G282" s="211"/>
      <c r="H282" s="211"/>
      <c r="I282" s="209"/>
    </row>
    <row r="283" spans="1:9" x14ac:dyDescent="0.15">
      <c r="A283" s="208"/>
      <c r="B283" s="209"/>
      <c r="C283" s="210"/>
      <c r="D283" s="211"/>
      <c r="E283" s="308"/>
      <c r="F283" s="211"/>
      <c r="G283" s="211"/>
      <c r="H283" s="211"/>
      <c r="I283" s="209"/>
    </row>
    <row r="284" spans="1:9" x14ac:dyDescent="0.15">
      <c r="A284" s="208"/>
      <c r="B284" s="209"/>
      <c r="C284" s="210"/>
      <c r="D284" s="211"/>
      <c r="E284" s="308"/>
      <c r="F284" s="211"/>
      <c r="G284" s="211"/>
      <c r="H284" s="211"/>
      <c r="I284" s="209"/>
    </row>
    <row r="285" spans="1:9" x14ac:dyDescent="0.15">
      <c r="A285" s="208"/>
      <c r="B285" s="209"/>
      <c r="C285" s="210"/>
      <c r="D285" s="211"/>
      <c r="E285" s="308"/>
      <c r="F285" s="211"/>
      <c r="G285" s="211"/>
      <c r="H285" s="211"/>
      <c r="I285" s="209"/>
    </row>
    <row r="286" spans="1:9" x14ac:dyDescent="0.15">
      <c r="A286" s="208"/>
      <c r="B286" s="209"/>
      <c r="C286" s="210"/>
      <c r="D286" s="211"/>
      <c r="E286" s="308"/>
      <c r="F286" s="211"/>
      <c r="G286" s="211"/>
      <c r="H286" s="211"/>
      <c r="I286" s="209"/>
    </row>
    <row r="287" spans="1:9" x14ac:dyDescent="0.15">
      <c r="A287" s="208"/>
      <c r="B287" s="209"/>
      <c r="C287" s="210"/>
      <c r="D287" s="211"/>
      <c r="E287" s="308"/>
      <c r="F287" s="211"/>
      <c r="G287" s="211"/>
      <c r="H287" s="211"/>
      <c r="I287" s="209"/>
    </row>
    <row r="288" spans="1:9" x14ac:dyDescent="0.15">
      <c r="A288" s="208"/>
      <c r="B288" s="209"/>
      <c r="C288" s="210"/>
      <c r="D288" s="211"/>
      <c r="E288" s="308"/>
      <c r="F288" s="211"/>
      <c r="G288" s="211"/>
      <c r="H288" s="211"/>
      <c r="I288" s="209"/>
    </row>
    <row r="289" spans="1:9" x14ac:dyDescent="0.15">
      <c r="A289" s="208"/>
      <c r="B289" s="209"/>
      <c r="C289" s="210"/>
      <c r="D289" s="211"/>
      <c r="E289" s="308"/>
      <c r="F289" s="211"/>
      <c r="G289" s="211"/>
      <c r="H289" s="211"/>
      <c r="I289" s="209"/>
    </row>
    <row r="290" spans="1:9" x14ac:dyDescent="0.15">
      <c r="A290" s="208"/>
      <c r="B290" s="209"/>
      <c r="C290" s="210"/>
      <c r="D290" s="211"/>
      <c r="E290" s="308"/>
      <c r="F290" s="211"/>
      <c r="G290" s="211"/>
      <c r="H290" s="211"/>
      <c r="I290" s="209"/>
    </row>
    <row r="291" spans="1:9" x14ac:dyDescent="0.15">
      <c r="A291" s="208"/>
      <c r="B291" s="209"/>
      <c r="C291" s="210"/>
      <c r="D291" s="211"/>
      <c r="E291" s="308"/>
      <c r="F291" s="211"/>
      <c r="G291" s="211"/>
      <c r="H291" s="211"/>
      <c r="I291" s="209"/>
    </row>
    <row r="292" spans="1:9" x14ac:dyDescent="0.15">
      <c r="A292" s="208"/>
      <c r="B292" s="209"/>
      <c r="C292" s="210"/>
      <c r="D292" s="211"/>
      <c r="E292" s="308"/>
      <c r="F292" s="211"/>
      <c r="G292" s="211"/>
      <c r="H292" s="211"/>
      <c r="I292" s="209"/>
    </row>
    <row r="293" spans="1:9" x14ac:dyDescent="0.15">
      <c r="A293" s="208"/>
      <c r="B293" s="209"/>
      <c r="C293" s="210"/>
      <c r="D293" s="211"/>
      <c r="E293" s="308"/>
      <c r="F293" s="211"/>
      <c r="G293" s="211"/>
      <c r="H293" s="211"/>
      <c r="I293" s="209"/>
    </row>
    <row r="294" spans="1:9" x14ac:dyDescent="0.15">
      <c r="A294" s="208"/>
      <c r="B294" s="209"/>
      <c r="C294" s="210"/>
      <c r="D294" s="211"/>
      <c r="E294" s="308"/>
      <c r="F294" s="211"/>
      <c r="G294" s="211"/>
      <c r="H294" s="211"/>
      <c r="I294" s="209"/>
    </row>
    <row r="295" spans="1:9" x14ac:dyDescent="0.15">
      <c r="A295" s="208"/>
      <c r="B295" s="209"/>
      <c r="C295" s="210"/>
      <c r="D295" s="211"/>
      <c r="E295" s="308"/>
      <c r="F295" s="211"/>
      <c r="G295" s="211"/>
      <c r="H295" s="211"/>
      <c r="I295" s="209"/>
    </row>
    <row r="296" spans="1:9" x14ac:dyDescent="0.15">
      <c r="A296" s="208"/>
      <c r="B296" s="209"/>
      <c r="C296" s="210"/>
      <c r="D296" s="211"/>
      <c r="E296" s="308"/>
      <c r="F296" s="211"/>
      <c r="G296" s="211"/>
      <c r="H296" s="211"/>
      <c r="I296" s="209"/>
    </row>
    <row r="297" spans="1:9" x14ac:dyDescent="0.15">
      <c r="A297" s="208"/>
      <c r="B297" s="209"/>
      <c r="C297" s="210"/>
      <c r="D297" s="211"/>
      <c r="E297" s="308"/>
      <c r="F297" s="211"/>
      <c r="G297" s="211"/>
      <c r="H297" s="211"/>
      <c r="I297" s="209"/>
    </row>
    <row r="298" spans="1:9" x14ac:dyDescent="0.15">
      <c r="A298" s="208"/>
      <c r="B298" s="209"/>
      <c r="C298" s="210"/>
      <c r="D298" s="211"/>
      <c r="E298" s="308"/>
      <c r="F298" s="211"/>
      <c r="G298" s="211"/>
      <c r="H298" s="211"/>
      <c r="I298" s="209"/>
    </row>
    <row r="299" spans="1:9" x14ac:dyDescent="0.15">
      <c r="A299" s="208"/>
      <c r="B299" s="209"/>
      <c r="C299" s="210"/>
      <c r="D299" s="211"/>
      <c r="E299" s="308"/>
      <c r="F299" s="211"/>
      <c r="G299" s="211"/>
      <c r="H299" s="211"/>
      <c r="I299" s="209"/>
    </row>
    <row r="300" spans="1:9" x14ac:dyDescent="0.15">
      <c r="A300" s="208"/>
      <c r="B300" s="209"/>
      <c r="C300" s="210"/>
      <c r="D300" s="211"/>
      <c r="E300" s="308"/>
      <c r="F300" s="211"/>
      <c r="G300" s="211"/>
      <c r="H300" s="211"/>
      <c r="I300" s="209"/>
    </row>
    <row r="301" spans="1:9" x14ac:dyDescent="0.15">
      <c r="A301" s="208"/>
      <c r="B301" s="209"/>
      <c r="C301" s="210"/>
      <c r="D301" s="211"/>
      <c r="E301" s="308"/>
      <c r="F301" s="211"/>
      <c r="G301" s="211"/>
      <c r="H301" s="211"/>
      <c r="I301" s="209"/>
    </row>
    <row r="302" spans="1:9" x14ac:dyDescent="0.15">
      <c r="A302" s="208"/>
      <c r="B302" s="209"/>
      <c r="C302" s="210"/>
      <c r="D302" s="211"/>
      <c r="E302" s="308"/>
      <c r="F302" s="211"/>
      <c r="G302" s="211"/>
      <c r="H302" s="211"/>
      <c r="I302" s="209"/>
    </row>
    <row r="303" spans="1:9" x14ac:dyDescent="0.15">
      <c r="A303" s="208"/>
      <c r="B303" s="209"/>
      <c r="C303" s="210"/>
      <c r="D303" s="211"/>
      <c r="E303" s="308"/>
      <c r="F303" s="211"/>
      <c r="G303" s="211"/>
      <c r="H303" s="211"/>
      <c r="I303" s="209"/>
    </row>
    <row r="304" spans="1:9" x14ac:dyDescent="0.15">
      <c r="A304" s="208"/>
      <c r="B304" s="209"/>
      <c r="C304" s="210"/>
      <c r="D304" s="211"/>
      <c r="E304" s="308"/>
      <c r="F304" s="211"/>
      <c r="G304" s="211"/>
      <c r="H304" s="211"/>
      <c r="I304" s="209"/>
    </row>
    <row r="305" spans="1:9" x14ac:dyDescent="0.15">
      <c r="A305" s="208"/>
      <c r="B305" s="209"/>
      <c r="C305" s="210"/>
      <c r="D305" s="211"/>
      <c r="E305" s="308"/>
      <c r="F305" s="211"/>
      <c r="G305" s="211"/>
      <c r="H305" s="211"/>
      <c r="I305" s="209"/>
    </row>
    <row r="306" spans="1:9" x14ac:dyDescent="0.15">
      <c r="A306" s="208"/>
      <c r="B306" s="209"/>
      <c r="C306" s="210"/>
      <c r="D306" s="211"/>
      <c r="E306" s="308"/>
      <c r="F306" s="211"/>
      <c r="G306" s="211"/>
      <c r="H306" s="211"/>
      <c r="I306" s="209"/>
    </row>
    <row r="307" spans="1:9" x14ac:dyDescent="0.15">
      <c r="A307" s="208"/>
      <c r="B307" s="209"/>
      <c r="C307" s="210"/>
      <c r="D307" s="211"/>
      <c r="E307" s="308"/>
      <c r="F307" s="211"/>
      <c r="G307" s="211"/>
      <c r="H307" s="211"/>
      <c r="I307" s="209"/>
    </row>
    <row r="308" spans="1:9" x14ac:dyDescent="0.15">
      <c r="A308" s="276"/>
      <c r="B308" s="277"/>
      <c r="C308" s="278"/>
      <c r="D308" s="279"/>
      <c r="E308" s="279"/>
      <c r="F308" s="279"/>
      <c r="G308" s="279"/>
      <c r="H308" s="279"/>
      <c r="I308" s="209"/>
    </row>
    <row r="309" spans="1:9" x14ac:dyDescent="0.15">
      <c r="A309" s="276"/>
      <c r="B309" s="277"/>
      <c r="C309" s="278"/>
      <c r="D309" s="279"/>
      <c r="E309" s="279"/>
      <c r="F309" s="279"/>
      <c r="G309" s="279"/>
      <c r="H309" s="279"/>
      <c r="I309" s="209"/>
    </row>
    <row r="310" spans="1:9" x14ac:dyDescent="0.15">
      <c r="A310" s="276"/>
      <c r="B310" s="277"/>
      <c r="C310" s="278"/>
      <c r="D310" s="279"/>
      <c r="E310" s="279"/>
      <c r="F310" s="279"/>
      <c r="G310" s="279"/>
      <c r="H310" s="279"/>
      <c r="I310" s="209"/>
    </row>
    <row r="311" spans="1:9" x14ac:dyDescent="0.15">
      <c r="A311" s="276"/>
      <c r="B311" s="277"/>
      <c r="C311" s="278"/>
      <c r="D311" s="279"/>
      <c r="E311" s="279"/>
      <c r="F311" s="279"/>
      <c r="G311" s="279"/>
      <c r="H311" s="279"/>
      <c r="I311" s="209"/>
    </row>
    <row r="312" spans="1:9" x14ac:dyDescent="0.15">
      <c r="A312" s="276"/>
      <c r="B312" s="277"/>
      <c r="C312" s="278"/>
      <c r="D312" s="279"/>
      <c r="E312" s="279"/>
      <c r="F312" s="279"/>
      <c r="G312" s="279"/>
      <c r="H312" s="279"/>
      <c r="I312" s="209"/>
    </row>
    <row r="313" spans="1:9" x14ac:dyDescent="0.15">
      <c r="A313" s="276"/>
      <c r="B313" s="277"/>
      <c r="C313" s="278"/>
      <c r="D313" s="279"/>
      <c r="E313" s="279"/>
      <c r="F313" s="279"/>
      <c r="G313" s="279"/>
      <c r="H313" s="279"/>
      <c r="I313" s="209"/>
    </row>
    <row r="314" spans="1:9" x14ac:dyDescent="0.15">
      <c r="A314" s="276"/>
      <c r="B314" s="277"/>
      <c r="C314" s="278"/>
      <c r="D314" s="279"/>
      <c r="E314" s="279"/>
      <c r="F314" s="279"/>
      <c r="G314" s="279"/>
      <c r="H314" s="279"/>
      <c r="I314" s="209"/>
    </row>
    <row r="315" spans="1:9" x14ac:dyDescent="0.15">
      <c r="A315" s="276"/>
      <c r="B315" s="277"/>
      <c r="C315" s="278"/>
      <c r="D315" s="279"/>
      <c r="E315" s="279"/>
      <c r="F315" s="279"/>
      <c r="G315" s="279"/>
      <c r="H315" s="279"/>
      <c r="I315" s="209"/>
    </row>
    <row r="316" spans="1:9" x14ac:dyDescent="0.15">
      <c r="A316" s="276"/>
      <c r="B316" s="277"/>
      <c r="C316" s="278"/>
      <c r="D316" s="279"/>
      <c r="E316" s="279"/>
      <c r="F316" s="279"/>
      <c r="G316" s="279"/>
      <c r="H316" s="279"/>
      <c r="I316" s="209"/>
    </row>
    <row r="317" spans="1:9" x14ac:dyDescent="0.15">
      <c r="A317" s="276"/>
      <c r="B317" s="277"/>
      <c r="C317" s="278"/>
      <c r="D317" s="279"/>
      <c r="E317" s="279"/>
      <c r="F317" s="279"/>
      <c r="G317" s="279"/>
      <c r="H317" s="279"/>
      <c r="I317" s="209"/>
    </row>
    <row r="318" spans="1:9" x14ac:dyDescent="0.15">
      <c r="A318" s="276"/>
      <c r="B318" s="277"/>
      <c r="C318" s="278"/>
      <c r="D318" s="279"/>
      <c r="E318" s="279"/>
      <c r="F318" s="279"/>
      <c r="G318" s="279"/>
      <c r="H318" s="279"/>
      <c r="I318" s="209"/>
    </row>
    <row r="319" spans="1:9" x14ac:dyDescent="0.15">
      <c r="A319" s="276"/>
      <c r="B319" s="277"/>
      <c r="C319" s="278"/>
      <c r="D319" s="279"/>
      <c r="E319" s="279"/>
      <c r="F319" s="279"/>
      <c r="G319" s="279"/>
      <c r="H319" s="279"/>
      <c r="I319" s="209"/>
    </row>
    <row r="320" spans="1:9" x14ac:dyDescent="0.15">
      <c r="A320" s="276"/>
      <c r="B320" s="277"/>
      <c r="C320" s="278"/>
      <c r="D320" s="279"/>
      <c r="E320" s="279"/>
      <c r="F320" s="279"/>
      <c r="G320" s="279"/>
      <c r="H320" s="279"/>
      <c r="I320" s="209"/>
    </row>
    <row r="321" spans="1:9" x14ac:dyDescent="0.15">
      <c r="A321" s="276"/>
      <c r="B321" s="277"/>
      <c r="C321" s="278"/>
      <c r="D321" s="279"/>
      <c r="E321" s="279"/>
      <c r="F321" s="279"/>
      <c r="G321" s="279"/>
      <c r="H321" s="279"/>
      <c r="I321" s="209"/>
    </row>
    <row r="322" spans="1:9" x14ac:dyDescent="0.15">
      <c r="A322" s="276"/>
      <c r="B322" s="277"/>
      <c r="C322" s="278"/>
      <c r="D322" s="279"/>
      <c r="E322" s="279"/>
      <c r="F322" s="279"/>
      <c r="G322" s="279"/>
      <c r="H322" s="279"/>
      <c r="I322" s="209"/>
    </row>
    <row r="323" spans="1:9" x14ac:dyDescent="0.15">
      <c r="A323" s="276"/>
      <c r="B323" s="277"/>
      <c r="C323" s="278"/>
      <c r="D323" s="279"/>
      <c r="E323" s="279"/>
      <c r="F323" s="279"/>
      <c r="G323" s="279"/>
      <c r="H323" s="279"/>
      <c r="I323" s="209"/>
    </row>
    <row r="324" spans="1:9" x14ac:dyDescent="0.15">
      <c r="A324" s="276"/>
      <c r="B324" s="277"/>
      <c r="C324" s="278"/>
      <c r="D324" s="279"/>
      <c r="E324" s="279"/>
      <c r="F324" s="279"/>
      <c r="G324" s="279"/>
      <c r="H324" s="279"/>
      <c r="I324" s="209"/>
    </row>
    <row r="325" spans="1:9" x14ac:dyDescent="0.15">
      <c r="A325" s="276"/>
      <c r="B325" s="277"/>
      <c r="C325" s="278"/>
      <c r="D325" s="279"/>
      <c r="E325" s="279"/>
      <c r="F325" s="279"/>
      <c r="G325" s="279"/>
      <c r="H325" s="279"/>
      <c r="I325" s="209"/>
    </row>
    <row r="326" spans="1:9" x14ac:dyDescent="0.15">
      <c r="A326" s="276"/>
      <c r="B326" s="277"/>
      <c r="C326" s="278"/>
      <c r="D326" s="279"/>
      <c r="E326" s="279"/>
      <c r="F326" s="279"/>
      <c r="G326" s="279"/>
      <c r="H326" s="279"/>
      <c r="I326" s="209"/>
    </row>
    <row r="327" spans="1:9" x14ac:dyDescent="0.15">
      <c r="A327" s="276"/>
      <c r="B327" s="277"/>
      <c r="C327" s="278"/>
      <c r="D327" s="279"/>
      <c r="E327" s="279"/>
      <c r="F327" s="279"/>
      <c r="G327" s="279"/>
      <c r="H327" s="279"/>
      <c r="I327" s="209"/>
    </row>
    <row r="328" spans="1:9" x14ac:dyDescent="0.15">
      <c r="A328" s="276"/>
      <c r="B328" s="277"/>
      <c r="C328" s="278"/>
      <c r="D328" s="279"/>
      <c r="E328" s="279"/>
      <c r="F328" s="279"/>
      <c r="G328" s="279"/>
      <c r="H328" s="279"/>
      <c r="I328" s="209"/>
    </row>
    <row r="329" spans="1:9" x14ac:dyDescent="0.15">
      <c r="A329" s="276"/>
      <c r="B329" s="277"/>
      <c r="C329" s="278"/>
      <c r="D329" s="279"/>
      <c r="E329" s="279"/>
      <c r="F329" s="279"/>
      <c r="G329" s="279"/>
      <c r="H329" s="279"/>
      <c r="I329" s="209"/>
    </row>
    <row r="330" spans="1:9" x14ac:dyDescent="0.15">
      <c r="A330" s="276"/>
      <c r="B330" s="277"/>
      <c r="C330" s="278"/>
      <c r="D330" s="279"/>
      <c r="E330" s="279"/>
      <c r="F330" s="279"/>
      <c r="G330" s="279"/>
      <c r="H330" s="279"/>
      <c r="I330" s="209"/>
    </row>
    <row r="331" spans="1:9" x14ac:dyDescent="0.15">
      <c r="A331" s="276"/>
      <c r="B331" s="277"/>
      <c r="C331" s="278"/>
      <c r="D331" s="279"/>
      <c r="E331" s="279"/>
      <c r="F331" s="279"/>
      <c r="G331" s="279"/>
      <c r="H331" s="279"/>
      <c r="I331" s="209"/>
    </row>
    <row r="332" spans="1:9" x14ac:dyDescent="0.15">
      <c r="A332" s="276"/>
      <c r="B332" s="277"/>
      <c r="C332" s="278"/>
      <c r="D332" s="279"/>
      <c r="E332" s="279"/>
      <c r="F332" s="279"/>
      <c r="G332" s="279"/>
      <c r="H332" s="279"/>
      <c r="I332" s="209"/>
    </row>
    <row r="333" spans="1:9" x14ac:dyDescent="0.15">
      <c r="A333" s="276"/>
      <c r="B333" s="277"/>
      <c r="C333" s="278"/>
      <c r="D333" s="279"/>
      <c r="E333" s="279"/>
      <c r="F333" s="279"/>
      <c r="G333" s="279"/>
      <c r="H333" s="279"/>
      <c r="I333" s="209"/>
    </row>
    <row r="334" spans="1:9" x14ac:dyDescent="0.15">
      <c r="A334" s="276"/>
      <c r="B334" s="277"/>
      <c r="C334" s="278"/>
      <c r="D334" s="279"/>
      <c r="E334" s="279"/>
      <c r="F334" s="279"/>
      <c r="G334" s="279"/>
      <c r="H334" s="279"/>
      <c r="I334" s="209"/>
    </row>
    <row r="335" spans="1:9" x14ac:dyDescent="0.15">
      <c r="A335" s="276"/>
      <c r="B335" s="277"/>
      <c r="C335" s="278"/>
      <c r="D335" s="279"/>
      <c r="E335" s="279"/>
      <c r="F335" s="279"/>
      <c r="G335" s="279"/>
      <c r="H335" s="279"/>
      <c r="I335" s="209"/>
    </row>
    <row r="336" spans="1:9" x14ac:dyDescent="0.15">
      <c r="A336" s="276"/>
      <c r="B336" s="277"/>
      <c r="C336" s="278"/>
      <c r="D336" s="279"/>
      <c r="E336" s="279"/>
      <c r="F336" s="279"/>
      <c r="G336" s="279"/>
      <c r="H336" s="279"/>
      <c r="I336" s="209"/>
    </row>
    <row r="337" spans="1:9" x14ac:dyDescent="0.15">
      <c r="A337" s="276"/>
      <c r="B337" s="277"/>
      <c r="C337" s="278"/>
      <c r="D337" s="279"/>
      <c r="E337" s="279"/>
      <c r="F337" s="279"/>
      <c r="G337" s="279"/>
      <c r="H337" s="279"/>
      <c r="I337" s="209"/>
    </row>
    <row r="338" spans="1:9" x14ac:dyDescent="0.15">
      <c r="A338" s="276"/>
      <c r="B338" s="277"/>
      <c r="C338" s="278"/>
      <c r="D338" s="279"/>
      <c r="E338" s="279"/>
      <c r="F338" s="279"/>
      <c r="G338" s="279"/>
      <c r="H338" s="279"/>
      <c r="I338" s="209"/>
    </row>
    <row r="339" spans="1:9" x14ac:dyDescent="0.15">
      <c r="A339" s="276"/>
      <c r="B339" s="277"/>
      <c r="C339" s="278"/>
      <c r="D339" s="279"/>
      <c r="E339" s="279"/>
      <c r="F339" s="279"/>
      <c r="G339" s="279"/>
      <c r="H339" s="279"/>
      <c r="I339" s="209"/>
    </row>
    <row r="340" spans="1:9" x14ac:dyDescent="0.15">
      <c r="A340" s="276"/>
      <c r="B340" s="277"/>
      <c r="C340" s="278"/>
      <c r="D340" s="279"/>
      <c r="E340" s="279"/>
      <c r="F340" s="279"/>
      <c r="G340" s="279"/>
      <c r="H340" s="279"/>
      <c r="I340" s="209"/>
    </row>
    <row r="341" spans="1:9" x14ac:dyDescent="0.15">
      <c r="A341" s="276"/>
      <c r="B341" s="277"/>
      <c r="C341" s="278"/>
      <c r="D341" s="279"/>
      <c r="E341" s="279"/>
      <c r="F341" s="279"/>
      <c r="G341" s="279"/>
      <c r="H341" s="279"/>
      <c r="I341" s="209"/>
    </row>
    <row r="342" spans="1:9" x14ac:dyDescent="0.15">
      <c r="A342" s="276"/>
      <c r="B342" s="277"/>
      <c r="C342" s="278"/>
      <c r="D342" s="279"/>
      <c r="E342" s="279"/>
      <c r="F342" s="279"/>
      <c r="G342" s="279"/>
      <c r="H342" s="279"/>
      <c r="I342" s="209"/>
    </row>
    <row r="343" spans="1:9" x14ac:dyDescent="0.15">
      <c r="A343" s="276"/>
      <c r="B343" s="277"/>
      <c r="C343" s="278"/>
      <c r="D343" s="279"/>
      <c r="E343" s="279"/>
      <c r="F343" s="279"/>
      <c r="G343" s="279"/>
      <c r="H343" s="279"/>
      <c r="I343" s="209"/>
    </row>
    <row r="344" spans="1:9" x14ac:dyDescent="0.15">
      <c r="A344" s="276"/>
      <c r="B344" s="277"/>
      <c r="C344" s="278"/>
      <c r="D344" s="279"/>
      <c r="E344" s="279"/>
      <c r="F344" s="279"/>
      <c r="G344" s="279"/>
      <c r="H344" s="279"/>
      <c r="I344" s="209"/>
    </row>
    <row r="345" spans="1:9" x14ac:dyDescent="0.15">
      <c r="A345" s="276"/>
      <c r="B345" s="277"/>
      <c r="C345" s="278"/>
      <c r="D345" s="279"/>
      <c r="E345" s="279"/>
      <c r="F345" s="279"/>
      <c r="G345" s="279"/>
      <c r="H345" s="279"/>
      <c r="I345" s="209"/>
    </row>
    <row r="346" spans="1:9" x14ac:dyDescent="0.15">
      <c r="A346" s="276"/>
      <c r="B346" s="277"/>
      <c r="C346" s="278"/>
      <c r="D346" s="279"/>
      <c r="E346" s="279"/>
      <c r="F346" s="279"/>
      <c r="G346" s="279"/>
      <c r="H346" s="279"/>
      <c r="I346" s="209"/>
    </row>
    <row r="347" spans="1:9" x14ac:dyDescent="0.15">
      <c r="A347" s="276"/>
      <c r="B347" s="277"/>
      <c r="C347" s="278"/>
      <c r="D347" s="279"/>
      <c r="E347" s="279"/>
      <c r="F347" s="279"/>
      <c r="G347" s="279"/>
      <c r="H347" s="279"/>
      <c r="I347" s="209"/>
    </row>
    <row r="348" spans="1:9" x14ac:dyDescent="0.15">
      <c r="A348" s="276"/>
      <c r="B348" s="277"/>
      <c r="C348" s="278"/>
      <c r="D348" s="279"/>
      <c r="E348" s="279"/>
      <c r="F348" s="279"/>
      <c r="G348" s="279"/>
      <c r="H348" s="279"/>
      <c r="I348" s="209"/>
    </row>
    <row r="349" spans="1:9" x14ac:dyDescent="0.15">
      <c r="A349" s="276"/>
      <c r="B349" s="277"/>
      <c r="C349" s="278"/>
      <c r="D349" s="279"/>
      <c r="E349" s="279"/>
      <c r="F349" s="279"/>
      <c r="G349" s="279"/>
      <c r="H349" s="279"/>
      <c r="I349" s="209"/>
    </row>
    <row r="350" spans="1:9" x14ac:dyDescent="0.15">
      <c r="A350" s="276"/>
      <c r="B350" s="277"/>
      <c r="C350" s="278"/>
      <c r="D350" s="279"/>
      <c r="E350" s="279"/>
      <c r="F350" s="279"/>
      <c r="G350" s="279"/>
      <c r="H350" s="279"/>
      <c r="I350" s="209"/>
    </row>
    <row r="351" spans="1:9" x14ac:dyDescent="0.15">
      <c r="A351" s="276"/>
      <c r="B351" s="277"/>
      <c r="C351" s="278"/>
      <c r="D351" s="279"/>
      <c r="E351" s="279"/>
      <c r="F351" s="279"/>
      <c r="G351" s="279"/>
      <c r="H351" s="279"/>
      <c r="I351" s="209"/>
    </row>
    <row r="352" spans="1:9" x14ac:dyDescent="0.15">
      <c r="A352" s="276"/>
      <c r="B352" s="277"/>
      <c r="C352" s="278"/>
      <c r="D352" s="279"/>
      <c r="E352" s="279"/>
      <c r="F352" s="279"/>
      <c r="G352" s="279"/>
      <c r="H352" s="279"/>
      <c r="I352" s="209"/>
    </row>
    <row r="353" spans="1:9" x14ac:dyDescent="0.15">
      <c r="A353" s="276"/>
      <c r="B353" s="277"/>
      <c r="C353" s="278"/>
      <c r="D353" s="279"/>
      <c r="E353" s="279"/>
      <c r="F353" s="279"/>
      <c r="G353" s="279"/>
      <c r="H353" s="279"/>
      <c r="I353" s="209"/>
    </row>
    <row r="354" spans="1:9" x14ac:dyDescent="0.15">
      <c r="A354" s="276"/>
      <c r="B354" s="277"/>
      <c r="C354" s="278"/>
      <c r="D354" s="279"/>
      <c r="E354" s="279"/>
      <c r="F354" s="279"/>
      <c r="G354" s="279"/>
      <c r="H354" s="279"/>
      <c r="I354" s="209"/>
    </row>
    <row r="355" spans="1:9" x14ac:dyDescent="0.15">
      <c r="A355" s="276"/>
      <c r="B355" s="277"/>
      <c r="C355" s="278"/>
      <c r="D355" s="279"/>
      <c r="E355" s="279"/>
      <c r="F355" s="279"/>
      <c r="G355" s="279"/>
      <c r="H355" s="279"/>
      <c r="I355" s="209"/>
    </row>
    <row r="356" spans="1:9" x14ac:dyDescent="0.15">
      <c r="A356" s="276"/>
      <c r="B356" s="277"/>
      <c r="C356" s="278"/>
      <c r="D356" s="279"/>
      <c r="E356" s="279"/>
      <c r="F356" s="279"/>
      <c r="G356" s="279"/>
      <c r="H356" s="279"/>
      <c r="I356" s="209"/>
    </row>
    <row r="357" spans="1:9" x14ac:dyDescent="0.15">
      <c r="A357" s="276"/>
      <c r="B357" s="277"/>
      <c r="C357" s="278"/>
      <c r="D357" s="279"/>
      <c r="E357" s="279"/>
      <c r="F357" s="279"/>
      <c r="G357" s="279"/>
      <c r="H357" s="279"/>
      <c r="I357" s="209"/>
    </row>
    <row r="358" spans="1:9" x14ac:dyDescent="0.15">
      <c r="A358" s="276"/>
      <c r="B358" s="277"/>
      <c r="C358" s="278"/>
      <c r="D358" s="279"/>
      <c r="E358" s="279"/>
      <c r="F358" s="279"/>
      <c r="G358" s="279"/>
      <c r="H358" s="279"/>
      <c r="I358" s="209"/>
    </row>
    <row r="359" spans="1:9" x14ac:dyDescent="0.15">
      <c r="A359" s="276"/>
      <c r="B359" s="277"/>
      <c r="C359" s="278"/>
      <c r="D359" s="279"/>
      <c r="E359" s="279"/>
      <c r="F359" s="279"/>
      <c r="G359" s="279"/>
      <c r="H359" s="279"/>
      <c r="I359" s="209"/>
    </row>
    <row r="360" spans="1:9" x14ac:dyDescent="0.15">
      <c r="A360" s="276"/>
      <c r="B360" s="277"/>
      <c r="C360" s="278"/>
      <c r="D360" s="279"/>
      <c r="E360" s="279"/>
      <c r="F360" s="279"/>
      <c r="G360" s="279"/>
      <c r="H360" s="279"/>
      <c r="I360" s="209"/>
    </row>
    <row r="361" spans="1:9" x14ac:dyDescent="0.15">
      <c r="A361" s="276"/>
      <c r="B361" s="277"/>
      <c r="C361" s="278"/>
      <c r="D361" s="279"/>
      <c r="E361" s="279"/>
      <c r="F361" s="279"/>
      <c r="G361" s="279"/>
      <c r="H361" s="279"/>
      <c r="I361" s="209"/>
    </row>
    <row r="362" spans="1:9" x14ac:dyDescent="0.15">
      <c r="A362" s="276"/>
      <c r="B362" s="277"/>
      <c r="C362" s="278"/>
      <c r="D362" s="279"/>
      <c r="E362" s="279"/>
      <c r="F362" s="279"/>
      <c r="G362" s="279"/>
      <c r="H362" s="279"/>
      <c r="I362" s="209"/>
    </row>
    <row r="363" spans="1:9" x14ac:dyDescent="0.15">
      <c r="A363" s="276"/>
      <c r="B363" s="277"/>
      <c r="C363" s="278"/>
      <c r="D363" s="279"/>
      <c r="E363" s="279"/>
      <c r="F363" s="279"/>
      <c r="G363" s="279"/>
      <c r="H363" s="279"/>
      <c r="I363" s="209"/>
    </row>
    <row r="364" spans="1:9" x14ac:dyDescent="0.15">
      <c r="A364" s="276"/>
      <c r="B364" s="277"/>
      <c r="C364" s="278"/>
      <c r="D364" s="279"/>
      <c r="E364" s="279"/>
      <c r="F364" s="279"/>
      <c r="G364" s="279"/>
      <c r="H364" s="279"/>
      <c r="I364" s="209"/>
    </row>
    <row r="365" spans="1:9" x14ac:dyDescent="0.15">
      <c r="A365" s="276"/>
      <c r="B365" s="277"/>
      <c r="C365" s="278"/>
      <c r="D365" s="279"/>
      <c r="E365" s="279"/>
      <c r="F365" s="279"/>
      <c r="G365" s="279"/>
      <c r="H365" s="279"/>
      <c r="I365" s="209"/>
    </row>
    <row r="366" spans="1:9" x14ac:dyDescent="0.15">
      <c r="A366" s="276"/>
      <c r="B366" s="277"/>
      <c r="C366" s="278"/>
      <c r="D366" s="279"/>
      <c r="E366" s="279"/>
      <c r="F366" s="279"/>
      <c r="G366" s="279"/>
      <c r="H366" s="279"/>
      <c r="I366" s="209"/>
    </row>
    <row r="367" spans="1:9" x14ac:dyDescent="0.15">
      <c r="A367" s="276"/>
      <c r="B367" s="277"/>
      <c r="C367" s="278"/>
      <c r="D367" s="279"/>
      <c r="E367" s="279"/>
      <c r="F367" s="279"/>
      <c r="G367" s="279"/>
      <c r="H367" s="279"/>
      <c r="I367" s="209"/>
    </row>
    <row r="368" spans="1:9" x14ac:dyDescent="0.15">
      <c r="A368" s="276"/>
      <c r="B368" s="277"/>
      <c r="C368" s="278"/>
      <c r="D368" s="279"/>
      <c r="E368" s="279"/>
      <c r="F368" s="279"/>
      <c r="G368" s="279"/>
      <c r="H368" s="279"/>
      <c r="I368" s="209"/>
    </row>
    <row r="369" spans="1:9" x14ac:dyDescent="0.15">
      <c r="A369" s="276"/>
      <c r="B369" s="277"/>
      <c r="C369" s="278"/>
      <c r="D369" s="279"/>
      <c r="E369" s="279"/>
      <c r="F369" s="279"/>
      <c r="G369" s="279"/>
      <c r="H369" s="279"/>
      <c r="I369" s="209"/>
    </row>
    <row r="370" spans="1:9" x14ac:dyDescent="0.15">
      <c r="A370" s="276"/>
      <c r="B370" s="277"/>
      <c r="C370" s="278"/>
      <c r="D370" s="279"/>
      <c r="E370" s="279"/>
      <c r="F370" s="279"/>
      <c r="G370" s="279"/>
      <c r="H370" s="279"/>
      <c r="I370" s="209"/>
    </row>
    <row r="371" spans="1:9" x14ac:dyDescent="0.15">
      <c r="A371" s="276"/>
      <c r="B371" s="277"/>
      <c r="C371" s="278"/>
      <c r="D371" s="279"/>
      <c r="E371" s="279"/>
      <c r="F371" s="279"/>
      <c r="G371" s="279"/>
      <c r="H371" s="279"/>
      <c r="I371" s="209"/>
    </row>
    <row r="372" spans="1:9" x14ac:dyDescent="0.15">
      <c r="A372" s="276"/>
      <c r="B372" s="277"/>
      <c r="C372" s="278"/>
      <c r="D372" s="279"/>
      <c r="E372" s="279"/>
      <c r="F372" s="279"/>
      <c r="G372" s="279"/>
      <c r="H372" s="279"/>
      <c r="I372" s="209"/>
    </row>
    <row r="373" spans="1:9" x14ac:dyDescent="0.15">
      <c r="A373" s="276"/>
      <c r="B373" s="277"/>
      <c r="C373" s="278"/>
      <c r="D373" s="279"/>
      <c r="E373" s="279"/>
      <c r="F373" s="279"/>
      <c r="G373" s="279"/>
      <c r="H373" s="279"/>
      <c r="I373" s="209"/>
    </row>
    <row r="374" spans="1:9" x14ac:dyDescent="0.15">
      <c r="A374" s="276"/>
      <c r="B374" s="277"/>
      <c r="C374" s="278"/>
      <c r="D374" s="279"/>
      <c r="E374" s="279"/>
      <c r="F374" s="279"/>
      <c r="G374" s="279"/>
      <c r="H374" s="279"/>
      <c r="I374" s="209"/>
    </row>
    <row r="375" spans="1:9" x14ac:dyDescent="0.15">
      <c r="A375" s="276"/>
      <c r="B375" s="277"/>
      <c r="C375" s="278"/>
      <c r="D375" s="279"/>
      <c r="E375" s="279"/>
      <c r="F375" s="279"/>
      <c r="G375" s="279"/>
      <c r="H375" s="279"/>
      <c r="I375" s="209"/>
    </row>
    <row r="376" spans="1:9" x14ac:dyDescent="0.15">
      <c r="A376" s="276"/>
      <c r="B376" s="277"/>
      <c r="C376" s="278"/>
      <c r="D376" s="279"/>
      <c r="E376" s="279"/>
      <c r="F376" s="279"/>
      <c r="G376" s="279"/>
      <c r="H376" s="279"/>
      <c r="I376" s="209"/>
    </row>
    <row r="377" spans="1:9" x14ac:dyDescent="0.15">
      <c r="A377" s="276"/>
      <c r="B377" s="277"/>
      <c r="C377" s="278"/>
      <c r="D377" s="279"/>
      <c r="E377" s="279"/>
      <c r="F377" s="279"/>
      <c r="G377" s="279"/>
      <c r="H377" s="279"/>
      <c r="I377" s="209"/>
    </row>
    <row r="378" spans="1:9" x14ac:dyDescent="0.15">
      <c r="A378" s="276"/>
      <c r="B378" s="277"/>
      <c r="C378" s="278"/>
      <c r="D378" s="279"/>
      <c r="E378" s="279"/>
      <c r="F378" s="279"/>
      <c r="G378" s="279"/>
      <c r="H378" s="279"/>
      <c r="I378" s="209"/>
    </row>
    <row r="379" spans="1:9" x14ac:dyDescent="0.15">
      <c r="A379" s="276"/>
      <c r="B379" s="277"/>
      <c r="C379" s="278"/>
      <c r="D379" s="279"/>
      <c r="E379" s="279"/>
      <c r="F379" s="279"/>
      <c r="G379" s="279"/>
      <c r="H379" s="279"/>
      <c r="I379" s="209"/>
    </row>
    <row r="380" spans="1:9" x14ac:dyDescent="0.15">
      <c r="A380" s="276"/>
      <c r="B380" s="277"/>
      <c r="C380" s="278"/>
      <c r="D380" s="279"/>
      <c r="E380" s="279"/>
      <c r="F380" s="279"/>
      <c r="G380" s="279"/>
      <c r="H380" s="279"/>
      <c r="I380" s="209"/>
    </row>
    <row r="381" spans="1:9" x14ac:dyDescent="0.15">
      <c r="A381" s="276"/>
      <c r="B381" s="277"/>
      <c r="C381" s="278"/>
      <c r="D381" s="279"/>
      <c r="E381" s="279"/>
      <c r="F381" s="279"/>
      <c r="G381" s="279"/>
      <c r="H381" s="279"/>
      <c r="I381" s="209"/>
    </row>
    <row r="382" spans="1:9" x14ac:dyDescent="0.15">
      <c r="A382" s="276"/>
      <c r="B382" s="277"/>
      <c r="C382" s="278"/>
      <c r="D382" s="279"/>
      <c r="E382" s="279"/>
      <c r="F382" s="279"/>
      <c r="G382" s="279"/>
      <c r="H382" s="279"/>
      <c r="I382" s="209"/>
    </row>
    <row r="383" spans="1:9" x14ac:dyDescent="0.15">
      <c r="A383" s="276"/>
      <c r="B383" s="277"/>
      <c r="C383" s="278"/>
      <c r="D383" s="279"/>
      <c r="E383" s="279"/>
      <c r="F383" s="279"/>
      <c r="G383" s="279"/>
      <c r="H383" s="279"/>
      <c r="I383" s="209"/>
    </row>
    <row r="384" spans="1:9" x14ac:dyDescent="0.15">
      <c r="A384" s="276"/>
      <c r="B384" s="277"/>
      <c r="C384" s="278"/>
      <c r="D384" s="279"/>
      <c r="E384" s="279"/>
      <c r="F384" s="279"/>
      <c r="G384" s="279"/>
      <c r="H384" s="279"/>
      <c r="I384" s="209"/>
    </row>
    <row r="385" spans="1:9" x14ac:dyDescent="0.15">
      <c r="A385" s="276"/>
      <c r="B385" s="277"/>
      <c r="C385" s="278"/>
      <c r="D385" s="279"/>
      <c r="E385" s="279"/>
      <c r="F385" s="279"/>
      <c r="G385" s="279"/>
      <c r="H385" s="279"/>
      <c r="I385" s="209"/>
    </row>
    <row r="386" spans="1:9" x14ac:dyDescent="0.15">
      <c r="A386" s="276"/>
      <c r="B386" s="277"/>
      <c r="C386" s="278"/>
      <c r="D386" s="279"/>
      <c r="E386" s="279"/>
      <c r="F386" s="279"/>
      <c r="G386" s="279"/>
      <c r="H386" s="279"/>
      <c r="I386" s="209"/>
    </row>
    <row r="387" spans="1:9" x14ac:dyDescent="0.15">
      <c r="A387" s="276"/>
      <c r="B387" s="277"/>
      <c r="C387" s="278"/>
      <c r="D387" s="279"/>
      <c r="E387" s="279"/>
      <c r="F387" s="279"/>
      <c r="G387" s="279"/>
      <c r="H387" s="279"/>
      <c r="I387" s="209"/>
    </row>
    <row r="388" spans="1:9" x14ac:dyDescent="0.15">
      <c r="A388" s="276"/>
      <c r="B388" s="277"/>
      <c r="C388" s="278"/>
      <c r="D388" s="279"/>
      <c r="E388" s="279"/>
      <c r="F388" s="279"/>
      <c r="G388" s="279"/>
      <c r="H388" s="279"/>
      <c r="I388" s="209"/>
    </row>
    <row r="389" spans="1:9" x14ac:dyDescent="0.15">
      <c r="A389" s="276"/>
      <c r="B389" s="277"/>
      <c r="C389" s="278"/>
      <c r="D389" s="279"/>
      <c r="E389" s="279"/>
      <c r="F389" s="279"/>
      <c r="G389" s="279"/>
      <c r="H389" s="279"/>
      <c r="I389" s="209"/>
    </row>
    <row r="390" spans="1:9" x14ac:dyDescent="0.15">
      <c r="A390" s="276"/>
      <c r="B390" s="277"/>
      <c r="C390" s="278"/>
      <c r="D390" s="279"/>
      <c r="E390" s="279"/>
      <c r="F390" s="279"/>
      <c r="G390" s="279"/>
      <c r="H390" s="279"/>
      <c r="I390" s="209"/>
    </row>
    <row r="391" spans="1:9" x14ac:dyDescent="0.15">
      <c r="A391" s="276"/>
      <c r="B391" s="277"/>
      <c r="C391" s="278"/>
      <c r="D391" s="279"/>
      <c r="E391" s="279"/>
      <c r="F391" s="279"/>
      <c r="G391" s="279"/>
      <c r="H391" s="279"/>
      <c r="I391" s="209"/>
    </row>
    <row r="392" spans="1:9" x14ac:dyDescent="0.15">
      <c r="A392" s="276"/>
      <c r="B392" s="277"/>
      <c r="C392" s="278"/>
      <c r="D392" s="279"/>
      <c r="E392" s="279"/>
      <c r="F392" s="279"/>
      <c r="G392" s="279"/>
      <c r="H392" s="279"/>
      <c r="I392" s="209"/>
    </row>
    <row r="393" spans="1:9" x14ac:dyDescent="0.15">
      <c r="A393" s="276"/>
      <c r="B393" s="277"/>
      <c r="C393" s="278"/>
      <c r="D393" s="279"/>
      <c r="E393" s="279"/>
      <c r="F393" s="279"/>
      <c r="G393" s="279"/>
      <c r="H393" s="279"/>
      <c r="I393" s="209"/>
    </row>
    <row r="394" spans="1:9" x14ac:dyDescent="0.15">
      <c r="A394" s="276"/>
      <c r="B394" s="277"/>
      <c r="C394" s="278"/>
      <c r="D394" s="279"/>
      <c r="E394" s="279"/>
      <c r="F394" s="279"/>
      <c r="G394" s="279"/>
      <c r="H394" s="279"/>
      <c r="I394" s="209"/>
    </row>
    <row r="395" spans="1:9" x14ac:dyDescent="0.15">
      <c r="A395" s="276"/>
      <c r="B395" s="277"/>
      <c r="C395" s="278"/>
      <c r="D395" s="279"/>
      <c r="E395" s="279"/>
      <c r="F395" s="279"/>
      <c r="G395" s="279"/>
      <c r="H395" s="279"/>
      <c r="I395" s="209"/>
    </row>
    <row r="396" spans="1:9" x14ac:dyDescent="0.15">
      <c r="A396" s="276"/>
      <c r="B396" s="277"/>
      <c r="C396" s="278"/>
      <c r="D396" s="279"/>
      <c r="E396" s="279"/>
      <c r="F396" s="279"/>
      <c r="G396" s="279"/>
      <c r="H396" s="279"/>
      <c r="I396" s="209"/>
    </row>
    <row r="397" spans="1:9" x14ac:dyDescent="0.15">
      <c r="A397" s="276"/>
      <c r="B397" s="277"/>
      <c r="C397" s="278"/>
      <c r="D397" s="279"/>
      <c r="E397" s="279"/>
      <c r="F397" s="279"/>
      <c r="G397" s="279"/>
      <c r="H397" s="279"/>
      <c r="I397" s="209"/>
    </row>
    <row r="398" spans="1:9" x14ac:dyDescent="0.15">
      <c r="A398" s="276"/>
      <c r="B398" s="277"/>
      <c r="C398" s="278"/>
      <c r="D398" s="279"/>
      <c r="E398" s="279"/>
      <c r="F398" s="279"/>
      <c r="G398" s="279"/>
      <c r="H398" s="279"/>
      <c r="I398" s="209"/>
    </row>
    <row r="399" spans="1:9" x14ac:dyDescent="0.15">
      <c r="A399" s="276"/>
      <c r="B399" s="277"/>
      <c r="C399" s="278"/>
      <c r="D399" s="279"/>
      <c r="E399" s="279"/>
      <c r="F399" s="279"/>
      <c r="G399" s="279"/>
      <c r="H399" s="279"/>
      <c r="I399" s="209"/>
    </row>
    <row r="400" spans="1:9" x14ac:dyDescent="0.15">
      <c r="A400" s="276"/>
      <c r="B400" s="277"/>
      <c r="C400" s="278"/>
      <c r="D400" s="279"/>
      <c r="E400" s="279"/>
      <c r="F400" s="279"/>
      <c r="G400" s="279"/>
      <c r="H400" s="279"/>
      <c r="I400" s="209"/>
    </row>
    <row r="401" spans="1:9" x14ac:dyDescent="0.15">
      <c r="A401" s="276"/>
      <c r="B401" s="277"/>
      <c r="C401" s="278"/>
      <c r="D401" s="279"/>
      <c r="E401" s="279"/>
      <c r="F401" s="279"/>
      <c r="G401" s="279"/>
      <c r="H401" s="279"/>
      <c r="I401" s="209"/>
    </row>
    <row r="402" spans="1:9" x14ac:dyDescent="0.15">
      <c r="A402" s="276"/>
      <c r="B402" s="277"/>
      <c r="C402" s="278"/>
      <c r="D402" s="279"/>
      <c r="E402" s="279"/>
      <c r="F402" s="279"/>
      <c r="G402" s="279"/>
      <c r="H402" s="279"/>
      <c r="I402" s="209"/>
    </row>
    <row r="403" spans="1:9" x14ac:dyDescent="0.15">
      <c r="A403" s="276"/>
      <c r="B403" s="277"/>
      <c r="C403" s="278"/>
      <c r="D403" s="279"/>
      <c r="E403" s="279"/>
      <c r="F403" s="279"/>
      <c r="G403" s="279"/>
      <c r="H403" s="279"/>
      <c r="I403" s="209"/>
    </row>
    <row r="404" spans="1:9" x14ac:dyDescent="0.15">
      <c r="A404" s="276"/>
      <c r="B404" s="277"/>
      <c r="C404" s="278"/>
      <c r="D404" s="279"/>
      <c r="E404" s="279"/>
      <c r="F404" s="279"/>
      <c r="G404" s="279"/>
      <c r="H404" s="279"/>
      <c r="I404" s="209"/>
    </row>
    <row r="405" spans="1:9" x14ac:dyDescent="0.15">
      <c r="A405" s="276"/>
      <c r="B405" s="277"/>
      <c r="C405" s="278"/>
      <c r="D405" s="279"/>
      <c r="E405" s="279"/>
      <c r="F405" s="279"/>
      <c r="G405" s="279"/>
      <c r="H405" s="279"/>
      <c r="I405" s="209"/>
    </row>
    <row r="406" spans="1:9" x14ac:dyDescent="0.15">
      <c r="A406" s="276"/>
      <c r="B406" s="277"/>
      <c r="C406" s="278"/>
      <c r="D406" s="279"/>
      <c r="E406" s="279"/>
      <c r="F406" s="279"/>
      <c r="G406" s="279"/>
      <c r="H406" s="279"/>
      <c r="I406" s="209"/>
    </row>
    <row r="407" spans="1:9" x14ac:dyDescent="0.15">
      <c r="A407" s="276"/>
      <c r="B407" s="277"/>
      <c r="C407" s="278"/>
      <c r="D407" s="279"/>
      <c r="E407" s="279"/>
      <c r="F407" s="279"/>
      <c r="G407" s="279"/>
      <c r="H407" s="279"/>
      <c r="I407" s="209"/>
    </row>
    <row r="408" spans="1:9" x14ac:dyDescent="0.15">
      <c r="A408" s="276"/>
      <c r="B408" s="277"/>
      <c r="C408" s="278"/>
      <c r="D408" s="279"/>
      <c r="E408" s="279"/>
      <c r="F408" s="279"/>
      <c r="G408" s="279"/>
      <c r="H408" s="279"/>
      <c r="I408" s="209"/>
    </row>
    <row r="409" spans="1:9" x14ac:dyDescent="0.15">
      <c r="A409" s="276"/>
      <c r="B409" s="277"/>
      <c r="C409" s="278"/>
      <c r="D409" s="279"/>
      <c r="E409" s="279"/>
      <c r="F409" s="279"/>
      <c r="G409" s="279"/>
      <c r="H409" s="279"/>
      <c r="I409" s="277"/>
    </row>
    <row r="410" spans="1:9" x14ac:dyDescent="0.15">
      <c r="A410" s="276"/>
      <c r="B410" s="277"/>
      <c r="C410" s="278"/>
      <c r="D410" s="279"/>
      <c r="E410" s="279"/>
      <c r="F410" s="279"/>
      <c r="G410" s="279"/>
      <c r="H410" s="279"/>
      <c r="I410" s="277"/>
    </row>
    <row r="411" spans="1:9" x14ac:dyDescent="0.15">
      <c r="A411" s="276"/>
      <c r="B411" s="277"/>
      <c r="C411" s="278"/>
      <c r="D411" s="279"/>
      <c r="E411" s="279"/>
      <c r="F411" s="279"/>
      <c r="G411" s="279"/>
      <c r="H411" s="279"/>
      <c r="I411" s="277"/>
    </row>
    <row r="412" spans="1:9" x14ac:dyDescent="0.15">
      <c r="A412" s="276"/>
      <c r="B412" s="277"/>
      <c r="C412" s="278"/>
      <c r="D412" s="279"/>
      <c r="E412" s="279"/>
      <c r="F412" s="279"/>
      <c r="G412" s="279"/>
      <c r="H412" s="279"/>
      <c r="I412" s="277"/>
    </row>
    <row r="413" spans="1:9" x14ac:dyDescent="0.15">
      <c r="A413" s="276"/>
      <c r="B413" s="277"/>
      <c r="C413" s="278"/>
      <c r="D413" s="279"/>
      <c r="E413" s="279"/>
      <c r="F413" s="279"/>
      <c r="G413" s="279"/>
      <c r="H413" s="279"/>
      <c r="I413" s="277"/>
    </row>
    <row r="414" spans="1:9" x14ac:dyDescent="0.15">
      <c r="A414" s="276"/>
      <c r="B414" s="277"/>
      <c r="C414" s="278"/>
      <c r="D414" s="279"/>
      <c r="E414" s="279"/>
      <c r="F414" s="279"/>
      <c r="G414" s="279"/>
      <c r="H414" s="279"/>
      <c r="I414" s="277"/>
    </row>
    <row r="415" spans="1:9" x14ac:dyDescent="0.15">
      <c r="A415" s="276"/>
      <c r="B415" s="277"/>
      <c r="C415" s="278"/>
      <c r="D415" s="279"/>
      <c r="E415" s="279"/>
      <c r="F415" s="279"/>
      <c r="G415" s="279"/>
      <c r="H415" s="279"/>
      <c r="I415" s="277"/>
    </row>
    <row r="416" spans="1:9" x14ac:dyDescent="0.15">
      <c r="A416" s="276"/>
      <c r="B416" s="277"/>
      <c r="C416" s="278"/>
      <c r="D416" s="279"/>
      <c r="E416" s="279"/>
      <c r="F416" s="279"/>
      <c r="G416" s="279"/>
      <c r="H416" s="279"/>
      <c r="I416" s="277"/>
    </row>
    <row r="417" spans="1:9" x14ac:dyDescent="0.15">
      <c r="A417" s="276"/>
      <c r="B417" s="277"/>
      <c r="C417" s="278"/>
      <c r="D417" s="279"/>
      <c r="E417" s="279"/>
      <c r="F417" s="279"/>
      <c r="G417" s="279"/>
      <c r="H417" s="279"/>
      <c r="I417" s="277"/>
    </row>
    <row r="418" spans="1:9" x14ac:dyDescent="0.15">
      <c r="A418" s="276"/>
      <c r="B418" s="277"/>
      <c r="C418" s="278"/>
      <c r="D418" s="279"/>
      <c r="E418" s="279"/>
      <c r="F418" s="279"/>
      <c r="G418" s="279"/>
      <c r="H418" s="279"/>
      <c r="I418" s="277"/>
    </row>
    <row r="419" spans="1:9" x14ac:dyDescent="0.15">
      <c r="A419" s="276"/>
      <c r="B419" s="277"/>
      <c r="C419" s="278"/>
      <c r="D419" s="279"/>
      <c r="E419" s="279"/>
      <c r="F419" s="279"/>
      <c r="G419" s="279"/>
      <c r="H419" s="279"/>
      <c r="I419" s="277"/>
    </row>
    <row r="420" spans="1:9" x14ac:dyDescent="0.15">
      <c r="A420" s="276"/>
      <c r="B420" s="277"/>
      <c r="C420" s="278"/>
      <c r="D420" s="279"/>
      <c r="E420" s="279"/>
      <c r="F420" s="279"/>
      <c r="G420" s="279"/>
      <c r="H420" s="279"/>
      <c r="I420" s="277"/>
    </row>
    <row r="421" spans="1:9" x14ac:dyDescent="0.15">
      <c r="A421" s="276"/>
      <c r="B421" s="277"/>
      <c r="C421" s="278"/>
      <c r="D421" s="279"/>
      <c r="E421" s="279"/>
      <c r="F421" s="279"/>
      <c r="G421" s="279"/>
      <c r="H421" s="279"/>
      <c r="I421" s="277"/>
    </row>
    <row r="422" spans="1:9" x14ac:dyDescent="0.15">
      <c r="A422" s="276"/>
      <c r="B422" s="277"/>
      <c r="C422" s="278"/>
      <c r="D422" s="279"/>
      <c r="E422" s="279"/>
      <c r="F422" s="279"/>
      <c r="G422" s="279"/>
      <c r="H422" s="279"/>
      <c r="I422" s="277"/>
    </row>
    <row r="423" spans="1:9" x14ac:dyDescent="0.15">
      <c r="A423" s="276"/>
      <c r="B423" s="277"/>
      <c r="C423" s="278"/>
      <c r="D423" s="279"/>
      <c r="E423" s="279"/>
      <c r="F423" s="279"/>
      <c r="G423" s="279"/>
      <c r="H423" s="279"/>
      <c r="I423" s="277"/>
    </row>
    <row r="424" spans="1:9" x14ac:dyDescent="0.15">
      <c r="A424" s="276"/>
      <c r="B424" s="277"/>
      <c r="C424" s="278"/>
      <c r="D424" s="279"/>
      <c r="E424" s="279"/>
      <c r="F424" s="279"/>
      <c r="G424" s="279"/>
      <c r="H424" s="279"/>
      <c r="I424" s="277"/>
    </row>
    <row r="425" spans="1:9" x14ac:dyDescent="0.15">
      <c r="A425" s="276"/>
      <c r="B425" s="277"/>
      <c r="C425" s="278"/>
      <c r="D425" s="279"/>
      <c r="E425" s="279"/>
      <c r="F425" s="279"/>
      <c r="G425" s="279"/>
      <c r="H425" s="279"/>
      <c r="I425" s="277"/>
    </row>
    <row r="426" spans="1:9" x14ac:dyDescent="0.15">
      <c r="A426" s="276"/>
      <c r="B426" s="277"/>
      <c r="C426" s="278"/>
      <c r="D426" s="279"/>
      <c r="E426" s="279"/>
      <c r="F426" s="279"/>
      <c r="G426" s="279"/>
      <c r="H426" s="279"/>
      <c r="I426" s="277"/>
    </row>
    <row r="427" spans="1:9" x14ac:dyDescent="0.15">
      <c r="A427" s="276"/>
      <c r="B427" s="277"/>
      <c r="C427" s="278"/>
      <c r="D427" s="279"/>
      <c r="E427" s="279"/>
      <c r="F427" s="279"/>
      <c r="G427" s="279"/>
      <c r="H427" s="279"/>
      <c r="I427" s="277"/>
    </row>
    <row r="428" spans="1:9" x14ac:dyDescent="0.15">
      <c r="A428" s="276"/>
      <c r="B428" s="277"/>
      <c r="C428" s="278"/>
      <c r="D428" s="279"/>
      <c r="E428" s="279"/>
      <c r="F428" s="279"/>
      <c r="G428" s="279"/>
      <c r="H428" s="279"/>
      <c r="I428" s="277"/>
    </row>
    <row r="429" spans="1:9" x14ac:dyDescent="0.15">
      <c r="A429" s="276"/>
      <c r="B429" s="277"/>
      <c r="C429" s="278"/>
      <c r="D429" s="279"/>
      <c r="E429" s="279"/>
      <c r="F429" s="279"/>
      <c r="G429" s="279"/>
      <c r="H429" s="279"/>
      <c r="I429" s="277"/>
    </row>
    <row r="430" spans="1:9" x14ac:dyDescent="0.15">
      <c r="A430" s="276"/>
      <c r="B430" s="277"/>
      <c r="C430" s="278"/>
      <c r="D430" s="279"/>
      <c r="E430" s="279"/>
      <c r="F430" s="279"/>
      <c r="G430" s="279"/>
      <c r="H430" s="279"/>
      <c r="I430" s="277"/>
    </row>
    <row r="431" spans="1:9" x14ac:dyDescent="0.15">
      <c r="A431" s="276"/>
      <c r="B431" s="277"/>
      <c r="C431" s="278"/>
      <c r="D431" s="279"/>
      <c r="E431" s="279"/>
      <c r="F431" s="279"/>
      <c r="G431" s="279"/>
      <c r="H431" s="279"/>
      <c r="I431" s="277"/>
    </row>
    <row r="432" spans="1:9" x14ac:dyDescent="0.15">
      <c r="A432" s="276"/>
      <c r="B432" s="277"/>
      <c r="C432" s="278"/>
      <c r="D432" s="279"/>
      <c r="E432" s="279"/>
      <c r="F432" s="279"/>
      <c r="G432" s="279"/>
      <c r="H432" s="279"/>
      <c r="I432" s="277"/>
    </row>
    <row r="433" spans="1:9" x14ac:dyDescent="0.15">
      <c r="A433" s="276"/>
      <c r="B433" s="277"/>
      <c r="C433" s="278"/>
      <c r="D433" s="279"/>
      <c r="E433" s="279"/>
      <c r="F433" s="279"/>
      <c r="G433" s="279"/>
      <c r="H433" s="279"/>
      <c r="I433" s="277"/>
    </row>
    <row r="434" spans="1:9" x14ac:dyDescent="0.15">
      <c r="A434" s="276"/>
      <c r="B434" s="277"/>
      <c r="C434" s="278"/>
      <c r="D434" s="279"/>
      <c r="E434" s="279"/>
      <c r="F434" s="279"/>
      <c r="G434" s="279"/>
      <c r="H434" s="279"/>
      <c r="I434" s="277"/>
    </row>
    <row r="435" spans="1:9" x14ac:dyDescent="0.15">
      <c r="A435" s="276"/>
      <c r="B435" s="277"/>
      <c r="C435" s="278"/>
      <c r="D435" s="279"/>
      <c r="E435" s="279"/>
      <c r="F435" s="279"/>
      <c r="G435" s="279"/>
      <c r="H435" s="279"/>
      <c r="I435" s="277"/>
    </row>
    <row r="436" spans="1:9" x14ac:dyDescent="0.15">
      <c r="A436" s="276"/>
      <c r="B436" s="277"/>
      <c r="C436" s="278"/>
      <c r="D436" s="279"/>
      <c r="E436" s="279"/>
      <c r="F436" s="279"/>
      <c r="G436" s="279"/>
      <c r="H436" s="279"/>
      <c r="I436" s="277"/>
    </row>
    <row r="437" spans="1:9" x14ac:dyDescent="0.15">
      <c r="A437" s="276"/>
      <c r="B437" s="277"/>
      <c r="C437" s="278"/>
      <c r="D437" s="279"/>
      <c r="E437" s="279"/>
      <c r="F437" s="279"/>
      <c r="G437" s="279"/>
      <c r="H437" s="279"/>
      <c r="I437" s="277"/>
    </row>
    <row r="438" spans="1:9" x14ac:dyDescent="0.15">
      <c r="A438" s="276"/>
      <c r="B438" s="277"/>
      <c r="C438" s="278"/>
      <c r="D438" s="279"/>
      <c r="E438" s="279"/>
      <c r="F438" s="279"/>
      <c r="G438" s="279"/>
      <c r="H438" s="279"/>
      <c r="I438" s="277"/>
    </row>
    <row r="439" spans="1:9" x14ac:dyDescent="0.15">
      <c r="A439" s="276"/>
      <c r="B439" s="277"/>
      <c r="C439" s="278"/>
      <c r="D439" s="279"/>
      <c r="E439" s="279"/>
      <c r="F439" s="279"/>
      <c r="G439" s="279"/>
      <c r="H439" s="279"/>
      <c r="I439" s="277"/>
    </row>
    <row r="440" spans="1:9" x14ac:dyDescent="0.15">
      <c r="A440" s="276"/>
      <c r="B440" s="277"/>
      <c r="C440" s="278"/>
      <c r="D440" s="279"/>
      <c r="E440" s="279"/>
      <c r="F440" s="279"/>
      <c r="G440" s="279"/>
      <c r="H440" s="279"/>
      <c r="I440" s="277"/>
    </row>
    <row r="441" spans="1:9" x14ac:dyDescent="0.15">
      <c r="A441" s="276"/>
      <c r="B441" s="277"/>
      <c r="C441" s="278"/>
      <c r="D441" s="279"/>
      <c r="E441" s="279"/>
      <c r="F441" s="279"/>
      <c r="G441" s="279"/>
      <c r="H441" s="279"/>
      <c r="I441" s="277"/>
    </row>
    <row r="442" spans="1:9" x14ac:dyDescent="0.15">
      <c r="A442" s="276"/>
      <c r="B442" s="277"/>
      <c r="C442" s="278"/>
      <c r="D442" s="279"/>
      <c r="E442" s="279"/>
      <c r="F442" s="279"/>
      <c r="G442" s="279"/>
      <c r="H442" s="279"/>
      <c r="I442" s="277"/>
    </row>
    <row r="443" spans="1:9" x14ac:dyDescent="0.15">
      <c r="A443" s="276"/>
      <c r="B443" s="277"/>
      <c r="C443" s="278"/>
      <c r="D443" s="279"/>
      <c r="E443" s="279"/>
      <c r="F443" s="279"/>
      <c r="G443" s="279"/>
      <c r="H443" s="279"/>
      <c r="I443" s="277"/>
    </row>
    <row r="444" spans="1:9" x14ac:dyDescent="0.15">
      <c r="A444" s="276"/>
      <c r="B444" s="277"/>
      <c r="C444" s="278"/>
      <c r="D444" s="279"/>
      <c r="E444" s="279"/>
      <c r="F444" s="279"/>
      <c r="G444" s="279"/>
      <c r="H444" s="279"/>
      <c r="I444" s="277"/>
    </row>
    <row r="445" spans="1:9" x14ac:dyDescent="0.15">
      <c r="A445" s="276"/>
      <c r="B445" s="277"/>
      <c r="C445" s="278"/>
      <c r="D445" s="279"/>
      <c r="E445" s="279"/>
      <c r="F445" s="279"/>
      <c r="G445" s="279"/>
      <c r="H445" s="279"/>
      <c r="I445" s="277"/>
    </row>
    <row r="446" spans="1:9" x14ac:dyDescent="0.15">
      <c r="A446" s="276"/>
      <c r="B446" s="277"/>
      <c r="C446" s="278"/>
      <c r="D446" s="279"/>
      <c r="E446" s="279"/>
      <c r="F446" s="279"/>
      <c r="G446" s="279"/>
      <c r="H446" s="279"/>
      <c r="I446" s="277"/>
    </row>
    <row r="447" spans="1:9" x14ac:dyDescent="0.15">
      <c r="A447" s="276"/>
      <c r="B447" s="277"/>
      <c r="C447" s="278"/>
      <c r="D447" s="279"/>
      <c r="E447" s="279"/>
      <c r="F447" s="279"/>
      <c r="G447" s="279"/>
      <c r="H447" s="279"/>
      <c r="I447" s="277"/>
    </row>
    <row r="448" spans="1:9" x14ac:dyDescent="0.15">
      <c r="A448" s="276"/>
      <c r="B448" s="277"/>
      <c r="C448" s="278"/>
      <c r="D448" s="279"/>
      <c r="E448" s="279"/>
      <c r="F448" s="279"/>
      <c r="G448" s="279"/>
      <c r="H448" s="279"/>
      <c r="I448" s="277"/>
    </row>
    <row r="449" spans="1:9" x14ac:dyDescent="0.15">
      <c r="A449" s="276"/>
      <c r="B449" s="277"/>
      <c r="C449" s="278"/>
      <c r="D449" s="279"/>
      <c r="E449" s="279"/>
      <c r="F449" s="279"/>
      <c r="G449" s="279"/>
      <c r="H449" s="279"/>
      <c r="I449" s="277"/>
    </row>
    <row r="450" spans="1:9" x14ac:dyDescent="0.15">
      <c r="A450" s="276"/>
      <c r="B450" s="277"/>
      <c r="C450" s="278"/>
      <c r="D450" s="279"/>
      <c r="E450" s="279"/>
      <c r="F450" s="279"/>
      <c r="G450" s="279"/>
      <c r="H450" s="279"/>
      <c r="I450" s="277"/>
    </row>
    <row r="451" spans="1:9" x14ac:dyDescent="0.15">
      <c r="A451" s="276"/>
      <c r="B451" s="277"/>
      <c r="C451" s="278"/>
      <c r="D451" s="279"/>
      <c r="E451" s="279"/>
      <c r="F451" s="279"/>
      <c r="G451" s="279"/>
      <c r="H451" s="279"/>
      <c r="I451" s="277"/>
    </row>
    <row r="452" spans="1:9" x14ac:dyDescent="0.15">
      <c r="A452" s="276"/>
      <c r="B452" s="277"/>
      <c r="C452" s="278"/>
      <c r="D452" s="279"/>
      <c r="E452" s="279"/>
      <c r="F452" s="279"/>
      <c r="G452" s="279"/>
      <c r="H452" s="279"/>
      <c r="I452" s="277"/>
    </row>
    <row r="453" spans="1:9" x14ac:dyDescent="0.15">
      <c r="A453" s="276"/>
      <c r="B453" s="277"/>
      <c r="C453" s="278"/>
      <c r="D453" s="279"/>
      <c r="E453" s="279"/>
      <c r="F453" s="279"/>
      <c r="G453" s="279"/>
      <c r="H453" s="279"/>
      <c r="I453" s="277"/>
    </row>
    <row r="454" spans="1:9" x14ac:dyDescent="0.15">
      <c r="A454" s="276"/>
      <c r="B454" s="277"/>
      <c r="C454" s="278"/>
      <c r="D454" s="279"/>
      <c r="E454" s="279"/>
      <c r="F454" s="279"/>
      <c r="G454" s="279"/>
      <c r="H454" s="279"/>
      <c r="I454" s="277"/>
    </row>
    <row r="455" spans="1:9" x14ac:dyDescent="0.15">
      <c r="A455" s="276"/>
      <c r="B455" s="277"/>
      <c r="C455" s="278"/>
      <c r="D455" s="279"/>
      <c r="E455" s="279"/>
      <c r="F455" s="279"/>
      <c r="G455" s="279"/>
      <c r="H455" s="279"/>
      <c r="I455" s="277"/>
    </row>
    <row r="456" spans="1:9" x14ac:dyDescent="0.15">
      <c r="A456" s="276"/>
      <c r="B456" s="277"/>
      <c r="C456" s="278"/>
      <c r="D456" s="279"/>
      <c r="E456" s="279"/>
      <c r="F456" s="279"/>
      <c r="G456" s="279"/>
      <c r="H456" s="279"/>
      <c r="I456" s="277"/>
    </row>
    <row r="457" spans="1:9" x14ac:dyDescent="0.15">
      <c r="A457" s="276"/>
      <c r="B457" s="277"/>
      <c r="C457" s="278"/>
      <c r="D457" s="279"/>
      <c r="E457" s="279"/>
      <c r="F457" s="279"/>
      <c r="G457" s="279"/>
      <c r="H457" s="279"/>
      <c r="I457" s="277"/>
    </row>
    <row r="458" spans="1:9" x14ac:dyDescent="0.15">
      <c r="A458" s="276"/>
      <c r="B458" s="277"/>
      <c r="C458" s="278"/>
      <c r="D458" s="279"/>
      <c r="E458" s="279"/>
      <c r="F458" s="279"/>
      <c r="G458" s="279"/>
      <c r="H458" s="279"/>
      <c r="I458" s="277"/>
    </row>
    <row r="459" spans="1:9" x14ac:dyDescent="0.15">
      <c r="A459" s="276"/>
      <c r="B459" s="277"/>
      <c r="C459" s="278"/>
      <c r="D459" s="279"/>
      <c r="E459" s="279"/>
      <c r="F459" s="279"/>
      <c r="G459" s="279"/>
      <c r="H459" s="279"/>
      <c r="I459" s="277"/>
    </row>
    <row r="460" spans="1:9" x14ac:dyDescent="0.15">
      <c r="A460" s="276"/>
      <c r="B460" s="277"/>
      <c r="C460" s="278"/>
      <c r="D460" s="279"/>
      <c r="E460" s="279"/>
      <c r="F460" s="279"/>
      <c r="G460" s="279"/>
      <c r="H460" s="279"/>
      <c r="I460" s="277"/>
    </row>
    <row r="461" spans="1:9" x14ac:dyDescent="0.15">
      <c r="A461" s="276"/>
      <c r="B461" s="277"/>
      <c r="C461" s="278"/>
      <c r="D461" s="279"/>
      <c r="E461" s="279"/>
      <c r="F461" s="279"/>
      <c r="G461" s="279"/>
      <c r="H461" s="279"/>
      <c r="I461" s="277"/>
    </row>
    <row r="462" spans="1:9" x14ac:dyDescent="0.15">
      <c r="A462" s="276"/>
      <c r="B462" s="277"/>
      <c r="C462" s="278"/>
      <c r="D462" s="279"/>
      <c r="E462" s="279"/>
      <c r="F462" s="279"/>
      <c r="G462" s="279"/>
      <c r="H462" s="279"/>
      <c r="I462" s="277"/>
    </row>
    <row r="463" spans="1:9" x14ac:dyDescent="0.15">
      <c r="A463" s="276"/>
      <c r="B463" s="277"/>
      <c r="C463" s="278"/>
      <c r="D463" s="279"/>
      <c r="E463" s="279"/>
      <c r="F463" s="279"/>
      <c r="G463" s="279"/>
      <c r="H463" s="279"/>
      <c r="I463" s="277"/>
    </row>
    <row r="464" spans="1:9" x14ac:dyDescent="0.15">
      <c r="A464" s="276"/>
      <c r="B464" s="277"/>
      <c r="C464" s="278"/>
      <c r="D464" s="279"/>
      <c r="E464" s="279"/>
      <c r="F464" s="279"/>
      <c r="G464" s="279"/>
      <c r="H464" s="279"/>
      <c r="I464" s="277"/>
    </row>
    <row r="465" spans="1:9" x14ac:dyDescent="0.15">
      <c r="A465" s="276"/>
      <c r="B465" s="277"/>
      <c r="C465" s="278"/>
      <c r="D465" s="279"/>
      <c r="E465" s="279"/>
      <c r="F465" s="279"/>
      <c r="G465" s="279"/>
      <c r="H465" s="279"/>
      <c r="I465" s="277"/>
    </row>
    <row r="466" spans="1:9" x14ac:dyDescent="0.15">
      <c r="A466" s="276"/>
      <c r="B466" s="277"/>
      <c r="C466" s="278"/>
      <c r="D466" s="279"/>
      <c r="E466" s="279"/>
      <c r="F466" s="279"/>
      <c r="G466" s="279"/>
      <c r="H466" s="279"/>
      <c r="I466" s="277"/>
    </row>
    <row r="467" spans="1:9" x14ac:dyDescent="0.15">
      <c r="A467" s="276"/>
      <c r="B467" s="277"/>
      <c r="C467" s="278"/>
      <c r="D467" s="279"/>
      <c r="E467" s="279"/>
      <c r="F467" s="279"/>
      <c r="G467" s="279"/>
      <c r="H467" s="279"/>
      <c r="I467" s="277"/>
    </row>
    <row r="468" spans="1:9" x14ac:dyDescent="0.15">
      <c r="A468" s="276"/>
      <c r="B468" s="277"/>
      <c r="C468" s="278"/>
      <c r="D468" s="279"/>
      <c r="E468" s="279"/>
      <c r="F468" s="279"/>
      <c r="G468" s="279"/>
      <c r="H468" s="279"/>
      <c r="I468" s="277"/>
    </row>
    <row r="469" spans="1:9" x14ac:dyDescent="0.15">
      <c r="A469" s="276"/>
      <c r="B469" s="277"/>
      <c r="C469" s="278"/>
      <c r="D469" s="279"/>
      <c r="E469" s="279"/>
      <c r="F469" s="279"/>
      <c r="G469" s="279"/>
      <c r="H469" s="279"/>
      <c r="I469" s="277"/>
    </row>
    <row r="470" spans="1:9" x14ac:dyDescent="0.15">
      <c r="A470" s="276"/>
      <c r="B470" s="277"/>
      <c r="C470" s="278"/>
      <c r="D470" s="279"/>
      <c r="E470" s="279"/>
      <c r="F470" s="279"/>
      <c r="G470" s="279"/>
      <c r="H470" s="279"/>
      <c r="I470" s="277"/>
    </row>
    <row r="471" spans="1:9" x14ac:dyDescent="0.15">
      <c r="A471" s="276"/>
      <c r="B471" s="277"/>
      <c r="C471" s="278"/>
      <c r="D471" s="279"/>
      <c r="E471" s="279"/>
      <c r="F471" s="279"/>
      <c r="G471" s="279"/>
      <c r="H471" s="279"/>
      <c r="I471" s="277"/>
    </row>
    <row r="472" spans="1:9" x14ac:dyDescent="0.15">
      <c r="A472" s="276"/>
      <c r="B472" s="277"/>
      <c r="C472" s="278"/>
      <c r="D472" s="279"/>
      <c r="E472" s="279"/>
      <c r="F472" s="279"/>
      <c r="G472" s="279"/>
      <c r="H472" s="279"/>
      <c r="I472" s="277"/>
    </row>
    <row r="473" spans="1:9" x14ac:dyDescent="0.15">
      <c r="A473" s="276"/>
      <c r="B473" s="277"/>
      <c r="C473" s="278"/>
      <c r="D473" s="279"/>
      <c r="E473" s="279"/>
      <c r="F473" s="279"/>
      <c r="G473" s="279"/>
      <c r="H473" s="279"/>
      <c r="I473" s="277"/>
    </row>
    <row r="474" spans="1:9" x14ac:dyDescent="0.15">
      <c r="A474" s="276"/>
      <c r="B474" s="277"/>
      <c r="C474" s="278"/>
      <c r="D474" s="279"/>
      <c r="E474" s="279"/>
      <c r="F474" s="279"/>
      <c r="G474" s="279"/>
      <c r="H474" s="279"/>
      <c r="I474" s="277"/>
    </row>
    <row r="475" spans="1:9" x14ac:dyDescent="0.15">
      <c r="A475" s="276"/>
      <c r="B475" s="277"/>
      <c r="C475" s="278"/>
      <c r="D475" s="279"/>
      <c r="E475" s="279"/>
      <c r="F475" s="279"/>
      <c r="G475" s="279"/>
      <c r="H475" s="279"/>
      <c r="I475" s="277"/>
    </row>
    <row r="476" spans="1:9" x14ac:dyDescent="0.15">
      <c r="A476" s="276"/>
      <c r="B476" s="277"/>
      <c r="C476" s="278"/>
      <c r="D476" s="279"/>
      <c r="E476" s="279"/>
      <c r="F476" s="279"/>
      <c r="G476" s="279"/>
      <c r="H476" s="279"/>
      <c r="I476" s="277"/>
    </row>
    <row r="477" spans="1:9" x14ac:dyDescent="0.15">
      <c r="A477" s="276"/>
      <c r="B477" s="277"/>
      <c r="C477" s="278"/>
      <c r="D477" s="279"/>
      <c r="E477" s="279"/>
      <c r="F477" s="279"/>
      <c r="G477" s="279"/>
      <c r="H477" s="279"/>
      <c r="I477" s="277"/>
    </row>
    <row r="478" spans="1:9" x14ac:dyDescent="0.15">
      <c r="A478" s="276"/>
      <c r="B478" s="277"/>
      <c r="C478" s="278"/>
      <c r="D478" s="279"/>
      <c r="E478" s="279"/>
      <c r="F478" s="279"/>
      <c r="G478" s="279"/>
      <c r="H478" s="279"/>
      <c r="I478" s="277"/>
    </row>
    <row r="479" spans="1:9" x14ac:dyDescent="0.15">
      <c r="A479" s="276"/>
      <c r="B479" s="277"/>
      <c r="C479" s="278"/>
      <c r="D479" s="279"/>
      <c r="E479" s="279"/>
      <c r="F479" s="279"/>
      <c r="G479" s="279"/>
      <c r="H479" s="279"/>
      <c r="I479" s="277"/>
    </row>
    <row r="480" spans="1:9" x14ac:dyDescent="0.15">
      <c r="A480" s="276"/>
      <c r="B480" s="277"/>
      <c r="C480" s="278"/>
      <c r="D480" s="279"/>
      <c r="E480" s="279"/>
      <c r="F480" s="279"/>
      <c r="G480" s="279"/>
      <c r="H480" s="279"/>
      <c r="I480" s="277"/>
    </row>
    <row r="481" spans="1:9" x14ac:dyDescent="0.15">
      <c r="A481" s="276"/>
      <c r="B481" s="277"/>
      <c r="C481" s="278"/>
      <c r="D481" s="279"/>
      <c r="E481" s="279"/>
      <c r="F481" s="279"/>
      <c r="G481" s="279"/>
      <c r="H481" s="279"/>
      <c r="I481" s="277"/>
    </row>
    <row r="482" spans="1:9" x14ac:dyDescent="0.15">
      <c r="A482" s="276"/>
      <c r="B482" s="277"/>
      <c r="C482" s="278"/>
      <c r="D482" s="279"/>
      <c r="E482" s="279"/>
      <c r="F482" s="279"/>
      <c r="G482" s="279"/>
      <c r="H482" s="279"/>
      <c r="I482" s="277"/>
    </row>
    <row r="483" spans="1:9" x14ac:dyDescent="0.15">
      <c r="A483" s="276"/>
      <c r="B483" s="277"/>
      <c r="C483" s="278"/>
      <c r="D483" s="279"/>
      <c r="E483" s="279"/>
      <c r="F483" s="279"/>
      <c r="G483" s="279"/>
      <c r="H483" s="279"/>
      <c r="I483" s="277"/>
    </row>
    <row r="484" spans="1:9" x14ac:dyDescent="0.15">
      <c r="A484" s="276"/>
      <c r="B484" s="277"/>
      <c r="C484" s="278"/>
      <c r="D484" s="279"/>
      <c r="E484" s="279"/>
      <c r="F484" s="279"/>
      <c r="G484" s="279"/>
      <c r="H484" s="279"/>
      <c r="I484" s="277"/>
    </row>
    <row r="485" spans="1:9" x14ac:dyDescent="0.15">
      <c r="A485" s="276"/>
      <c r="B485" s="277"/>
      <c r="C485" s="278"/>
      <c r="D485" s="279"/>
      <c r="E485" s="279"/>
      <c r="F485" s="279"/>
      <c r="G485" s="279"/>
      <c r="H485" s="279"/>
      <c r="I485" s="277"/>
    </row>
    <row r="486" spans="1:9" x14ac:dyDescent="0.15">
      <c r="A486" s="276"/>
      <c r="B486" s="277"/>
      <c r="C486" s="278"/>
      <c r="D486" s="279"/>
      <c r="E486" s="279"/>
      <c r="F486" s="279"/>
      <c r="G486" s="279"/>
      <c r="H486" s="279"/>
      <c r="I486" s="277"/>
    </row>
    <row r="487" spans="1:9" x14ac:dyDescent="0.15">
      <c r="A487" s="276"/>
      <c r="B487" s="277"/>
      <c r="C487" s="278"/>
      <c r="D487" s="279"/>
      <c r="E487" s="279"/>
      <c r="F487" s="279"/>
      <c r="G487" s="279"/>
      <c r="H487" s="279"/>
      <c r="I487" s="277"/>
    </row>
    <row r="488" spans="1:9" x14ac:dyDescent="0.15">
      <c r="A488" s="276"/>
      <c r="B488" s="277"/>
      <c r="C488" s="278"/>
      <c r="D488" s="279"/>
      <c r="E488" s="279"/>
      <c r="F488" s="279"/>
      <c r="G488" s="279"/>
      <c r="H488" s="279"/>
      <c r="I488" s="277"/>
    </row>
    <row r="489" spans="1:9" x14ac:dyDescent="0.15">
      <c r="A489" s="276"/>
      <c r="B489" s="277"/>
      <c r="C489" s="278"/>
      <c r="D489" s="279"/>
      <c r="E489" s="279"/>
      <c r="F489" s="279"/>
      <c r="G489" s="279"/>
      <c r="H489" s="279"/>
      <c r="I489" s="277"/>
    </row>
    <row r="490" spans="1:9" x14ac:dyDescent="0.15">
      <c r="A490" s="276"/>
      <c r="B490" s="277"/>
      <c r="C490" s="278"/>
      <c r="D490" s="279"/>
      <c r="E490" s="279"/>
      <c r="F490" s="279"/>
      <c r="G490" s="279"/>
      <c r="H490" s="279"/>
      <c r="I490" s="277"/>
    </row>
    <row r="491" spans="1:9" x14ac:dyDescent="0.15">
      <c r="A491" s="276"/>
      <c r="B491" s="277"/>
      <c r="C491" s="278"/>
      <c r="D491" s="279"/>
      <c r="E491" s="279"/>
      <c r="F491" s="279"/>
      <c r="G491" s="279"/>
      <c r="H491" s="279"/>
      <c r="I491" s="277"/>
    </row>
    <row r="492" spans="1:9" x14ac:dyDescent="0.15">
      <c r="A492" s="276"/>
      <c r="B492" s="277"/>
      <c r="C492" s="278"/>
      <c r="D492" s="279"/>
      <c r="E492" s="279"/>
      <c r="F492" s="279"/>
      <c r="G492" s="279"/>
      <c r="H492" s="279"/>
      <c r="I492" s="277"/>
    </row>
    <row r="493" spans="1:9" x14ac:dyDescent="0.15">
      <c r="A493" s="276"/>
      <c r="B493" s="277"/>
      <c r="C493" s="278"/>
      <c r="D493" s="279"/>
      <c r="E493" s="279"/>
      <c r="F493" s="279"/>
      <c r="G493" s="279"/>
      <c r="H493" s="279"/>
      <c r="I493" s="277"/>
    </row>
    <row r="494" spans="1:9" x14ac:dyDescent="0.15">
      <c r="A494" s="276"/>
      <c r="B494" s="277"/>
      <c r="C494" s="278"/>
      <c r="D494" s="279"/>
      <c r="E494" s="279"/>
      <c r="F494" s="279"/>
      <c r="G494" s="279"/>
      <c r="H494" s="279"/>
      <c r="I494" s="277"/>
    </row>
    <row r="495" spans="1:9" x14ac:dyDescent="0.15">
      <c r="A495" s="276"/>
      <c r="B495" s="277"/>
      <c r="C495" s="278"/>
      <c r="D495" s="279"/>
      <c r="E495" s="279"/>
      <c r="F495" s="279"/>
      <c r="G495" s="279"/>
      <c r="H495" s="279"/>
      <c r="I495" s="277"/>
    </row>
    <row r="496" spans="1:9" x14ac:dyDescent="0.15">
      <c r="A496" s="276"/>
      <c r="B496" s="277"/>
      <c r="C496" s="278"/>
      <c r="D496" s="279"/>
      <c r="E496" s="279"/>
      <c r="F496" s="279"/>
      <c r="G496" s="279"/>
      <c r="H496" s="279"/>
      <c r="I496" s="277"/>
    </row>
    <row r="497" spans="1:9" x14ac:dyDescent="0.15">
      <c r="A497" s="276"/>
      <c r="B497" s="277"/>
      <c r="C497" s="278"/>
      <c r="D497" s="279"/>
      <c r="E497" s="279"/>
      <c r="F497" s="279"/>
      <c r="G497" s="279"/>
      <c r="H497" s="279"/>
      <c r="I497" s="277"/>
    </row>
    <row r="498" spans="1:9" x14ac:dyDescent="0.15">
      <c r="A498" s="276"/>
      <c r="B498" s="277"/>
      <c r="C498" s="278"/>
      <c r="D498" s="279"/>
      <c r="E498" s="279"/>
      <c r="F498" s="279"/>
      <c r="G498" s="279"/>
      <c r="H498" s="279"/>
      <c r="I498" s="277"/>
    </row>
    <row r="499" spans="1:9" x14ac:dyDescent="0.15">
      <c r="A499" s="276"/>
      <c r="B499" s="277"/>
      <c r="C499" s="278"/>
      <c r="D499" s="279"/>
      <c r="E499" s="279"/>
      <c r="F499" s="279"/>
      <c r="G499" s="279"/>
      <c r="H499" s="279"/>
      <c r="I499" s="277"/>
    </row>
    <row r="500" spans="1:9" x14ac:dyDescent="0.15">
      <c r="A500" s="276"/>
      <c r="B500" s="277"/>
      <c r="C500" s="278"/>
      <c r="D500" s="279"/>
      <c r="E500" s="279"/>
      <c r="F500" s="279"/>
      <c r="G500" s="279"/>
      <c r="H500" s="279"/>
      <c r="I500" s="277"/>
    </row>
    <row r="501" spans="1:9" x14ac:dyDescent="0.15">
      <c r="A501" s="276"/>
      <c r="B501" s="277"/>
      <c r="C501" s="278"/>
      <c r="D501" s="279"/>
      <c r="E501" s="279"/>
      <c r="F501" s="279"/>
      <c r="G501" s="279"/>
      <c r="H501" s="279"/>
      <c r="I501" s="277"/>
    </row>
    <row r="502" spans="1:9" x14ac:dyDescent="0.15">
      <c r="A502" s="276"/>
      <c r="B502" s="277"/>
      <c r="C502" s="278"/>
      <c r="D502" s="279"/>
      <c r="E502" s="279"/>
      <c r="F502" s="279"/>
      <c r="G502" s="279"/>
      <c r="H502" s="279"/>
      <c r="I502" s="277"/>
    </row>
    <row r="503" spans="1:9" x14ac:dyDescent="0.15">
      <c r="A503" s="276"/>
      <c r="B503" s="277"/>
      <c r="C503" s="278"/>
      <c r="D503" s="279"/>
      <c r="E503" s="279"/>
      <c r="F503" s="279"/>
      <c r="G503" s="279"/>
      <c r="H503" s="279"/>
      <c r="I503" s="277"/>
    </row>
    <row r="504" spans="1:9" x14ac:dyDescent="0.15">
      <c r="A504" s="276"/>
      <c r="B504" s="277"/>
      <c r="C504" s="278"/>
      <c r="D504" s="279"/>
      <c r="E504" s="279"/>
      <c r="F504" s="279"/>
      <c r="G504" s="279"/>
      <c r="H504" s="279"/>
      <c r="I504" s="277"/>
    </row>
    <row r="505" spans="1:9" x14ac:dyDescent="0.15">
      <c r="A505" s="276"/>
      <c r="B505" s="277"/>
      <c r="C505" s="278"/>
      <c r="D505" s="279"/>
      <c r="E505" s="279"/>
      <c r="F505" s="279"/>
      <c r="G505" s="279"/>
      <c r="H505" s="279"/>
      <c r="I505" s="277"/>
    </row>
    <row r="506" spans="1:9" x14ac:dyDescent="0.15">
      <c r="A506" s="276"/>
      <c r="B506" s="277"/>
      <c r="C506" s="278"/>
      <c r="D506" s="279"/>
      <c r="E506" s="279"/>
      <c r="F506" s="279"/>
      <c r="G506" s="279"/>
      <c r="H506" s="279"/>
      <c r="I506" s="277"/>
    </row>
    <row r="507" spans="1:9" x14ac:dyDescent="0.15">
      <c r="A507" s="276"/>
      <c r="B507" s="277"/>
      <c r="C507" s="278"/>
      <c r="D507" s="279"/>
      <c r="E507" s="279"/>
      <c r="F507" s="279"/>
      <c r="G507" s="279"/>
      <c r="H507" s="279"/>
      <c r="I507" s="277"/>
    </row>
    <row r="508" spans="1:9" x14ac:dyDescent="0.15">
      <c r="A508" s="276"/>
      <c r="B508" s="277"/>
      <c r="C508" s="278"/>
      <c r="D508" s="279"/>
      <c r="E508" s="279"/>
      <c r="F508" s="279"/>
      <c r="G508" s="279"/>
      <c r="H508" s="279"/>
      <c r="I508" s="277"/>
    </row>
    <row r="509" spans="1:9" x14ac:dyDescent="0.15">
      <c r="A509" s="276"/>
      <c r="B509" s="277"/>
      <c r="C509" s="278"/>
      <c r="D509" s="279"/>
      <c r="E509" s="279"/>
      <c r="F509" s="279"/>
      <c r="G509" s="279"/>
      <c r="H509" s="279"/>
      <c r="I509" s="277"/>
    </row>
    <row r="510" spans="1:9" x14ac:dyDescent="0.15">
      <c r="A510" s="276"/>
      <c r="B510" s="277"/>
      <c r="C510" s="278"/>
      <c r="D510" s="279"/>
      <c r="E510" s="279"/>
      <c r="F510" s="279"/>
      <c r="G510" s="279"/>
      <c r="H510" s="279"/>
      <c r="I510" s="277"/>
    </row>
    <row r="511" spans="1:9" x14ac:dyDescent="0.15">
      <c r="A511" s="276"/>
      <c r="B511" s="277"/>
      <c r="C511" s="278"/>
      <c r="D511" s="279"/>
      <c r="E511" s="279"/>
      <c r="F511" s="279"/>
      <c r="G511" s="279"/>
      <c r="H511" s="279"/>
      <c r="I511" s="277"/>
    </row>
    <row r="512" spans="1:9" x14ac:dyDescent="0.15">
      <c r="A512" s="276"/>
      <c r="B512" s="277"/>
      <c r="C512" s="278"/>
      <c r="D512" s="279"/>
      <c r="E512" s="279"/>
      <c r="F512" s="279"/>
      <c r="G512" s="279"/>
      <c r="H512" s="279"/>
      <c r="I512" s="277"/>
    </row>
    <row r="513" spans="1:9" x14ac:dyDescent="0.15">
      <c r="A513" s="276"/>
      <c r="B513" s="277"/>
      <c r="C513" s="278"/>
      <c r="D513" s="279"/>
      <c r="E513" s="279"/>
      <c r="F513" s="279"/>
      <c r="G513" s="279"/>
      <c r="H513" s="279"/>
      <c r="I513" s="277"/>
    </row>
    <row r="514" spans="1:9" x14ac:dyDescent="0.15">
      <c r="A514" s="276"/>
      <c r="B514" s="277"/>
      <c r="C514" s="278"/>
      <c r="D514" s="279"/>
      <c r="E514" s="279"/>
      <c r="F514" s="279"/>
      <c r="G514" s="279"/>
      <c r="H514" s="279"/>
      <c r="I514" s="277"/>
    </row>
    <row r="515" spans="1:9" x14ac:dyDescent="0.15">
      <c r="A515" s="276"/>
      <c r="B515" s="277"/>
      <c r="C515" s="278"/>
      <c r="D515" s="279"/>
      <c r="E515" s="279"/>
      <c r="F515" s="279"/>
      <c r="G515" s="279"/>
      <c r="H515" s="279"/>
      <c r="I515" s="277"/>
    </row>
    <row r="516" spans="1:9" x14ac:dyDescent="0.15">
      <c r="A516" s="276"/>
      <c r="B516" s="277"/>
      <c r="C516" s="278"/>
      <c r="D516" s="279"/>
      <c r="E516" s="279"/>
      <c r="F516" s="279"/>
      <c r="G516" s="279"/>
      <c r="H516" s="279"/>
      <c r="I516" s="277"/>
    </row>
    <row r="517" spans="1:9" x14ac:dyDescent="0.15">
      <c r="A517" s="276"/>
      <c r="B517" s="277"/>
      <c r="C517" s="278"/>
      <c r="D517" s="279"/>
      <c r="E517" s="279"/>
      <c r="F517" s="279"/>
      <c r="G517" s="279"/>
      <c r="H517" s="279"/>
      <c r="I517" s="277"/>
    </row>
    <row r="518" spans="1:9" x14ac:dyDescent="0.15">
      <c r="A518" s="276"/>
      <c r="B518" s="277"/>
      <c r="C518" s="278"/>
      <c r="D518" s="279"/>
      <c r="E518" s="279"/>
      <c r="F518" s="279"/>
      <c r="G518" s="279"/>
      <c r="H518" s="279"/>
      <c r="I518" s="277"/>
    </row>
    <row r="519" spans="1:9" x14ac:dyDescent="0.15">
      <c r="A519" s="276"/>
      <c r="B519" s="277"/>
      <c r="C519" s="278"/>
      <c r="D519" s="279"/>
      <c r="E519" s="279"/>
      <c r="F519" s="279"/>
      <c r="G519" s="279"/>
      <c r="H519" s="279"/>
      <c r="I519" s="277"/>
    </row>
    <row r="520" spans="1:9" x14ac:dyDescent="0.15">
      <c r="A520" s="276"/>
      <c r="B520" s="277"/>
      <c r="C520" s="278"/>
      <c r="D520" s="279"/>
      <c r="E520" s="279"/>
      <c r="F520" s="279"/>
      <c r="G520" s="279"/>
      <c r="H520" s="279"/>
      <c r="I520" s="277"/>
    </row>
    <row r="521" spans="1:9" x14ac:dyDescent="0.15">
      <c r="A521" s="276"/>
      <c r="B521" s="277"/>
      <c r="C521" s="278"/>
      <c r="D521" s="279"/>
      <c r="E521" s="279"/>
      <c r="F521" s="279"/>
      <c r="G521" s="279"/>
      <c r="H521" s="279"/>
      <c r="I521" s="277"/>
    </row>
    <row r="522" spans="1:9" x14ac:dyDescent="0.15">
      <c r="A522" s="276"/>
      <c r="B522" s="277"/>
      <c r="C522" s="278"/>
      <c r="D522" s="279"/>
      <c r="E522" s="279"/>
      <c r="F522" s="279"/>
      <c r="G522" s="279"/>
      <c r="H522" s="279"/>
      <c r="I522" s="277"/>
    </row>
    <row r="523" spans="1:9" x14ac:dyDescent="0.15">
      <c r="A523" s="276"/>
      <c r="B523" s="277"/>
      <c r="C523" s="278"/>
      <c r="D523" s="279"/>
      <c r="E523" s="279"/>
      <c r="F523" s="279"/>
      <c r="G523" s="279"/>
      <c r="H523" s="279"/>
      <c r="I523" s="277"/>
    </row>
    <row r="524" spans="1:9" x14ac:dyDescent="0.15">
      <c r="A524" s="276"/>
      <c r="B524" s="277"/>
      <c r="C524" s="278"/>
      <c r="D524" s="279"/>
      <c r="E524" s="279"/>
      <c r="F524" s="279"/>
      <c r="G524" s="279"/>
      <c r="H524" s="279"/>
      <c r="I524" s="277"/>
    </row>
    <row r="525" spans="1:9" x14ac:dyDescent="0.15">
      <c r="A525" s="276"/>
      <c r="B525" s="277"/>
      <c r="C525" s="278"/>
      <c r="D525" s="279"/>
      <c r="E525" s="279"/>
      <c r="F525" s="279"/>
      <c r="G525" s="279"/>
      <c r="H525" s="279"/>
      <c r="I525" s="277"/>
    </row>
    <row r="526" spans="1:9" x14ac:dyDescent="0.15">
      <c r="A526" s="276"/>
      <c r="B526" s="277"/>
      <c r="C526" s="278"/>
      <c r="D526" s="279"/>
      <c r="E526" s="279"/>
      <c r="F526" s="279"/>
      <c r="G526" s="279"/>
      <c r="H526" s="279"/>
      <c r="I526" s="277"/>
    </row>
    <row r="527" spans="1:9" x14ac:dyDescent="0.15">
      <c r="A527" s="276"/>
      <c r="B527" s="277"/>
      <c r="C527" s="278"/>
      <c r="D527" s="279"/>
      <c r="E527" s="279"/>
      <c r="F527" s="279"/>
      <c r="G527" s="279"/>
      <c r="H527" s="279"/>
      <c r="I527" s="277"/>
    </row>
    <row r="528" spans="1:9" x14ac:dyDescent="0.15">
      <c r="A528" s="276"/>
      <c r="B528" s="277"/>
      <c r="C528" s="278"/>
      <c r="D528" s="279"/>
      <c r="E528" s="279"/>
      <c r="F528" s="279"/>
      <c r="G528" s="279"/>
      <c r="H528" s="279"/>
      <c r="I528" s="277"/>
    </row>
    <row r="529" spans="1:9" x14ac:dyDescent="0.15">
      <c r="A529" s="276"/>
      <c r="B529" s="277"/>
      <c r="C529" s="278"/>
      <c r="D529" s="279"/>
      <c r="E529" s="279"/>
      <c r="F529" s="279"/>
      <c r="G529" s="279"/>
      <c r="H529" s="279"/>
      <c r="I529" s="277"/>
    </row>
    <row r="530" spans="1:9" x14ac:dyDescent="0.15">
      <c r="A530" s="276"/>
      <c r="B530" s="277"/>
      <c r="C530" s="278"/>
      <c r="D530" s="279"/>
      <c r="E530" s="279"/>
      <c r="F530" s="279"/>
      <c r="G530" s="279"/>
      <c r="H530" s="279"/>
      <c r="I530" s="277"/>
    </row>
    <row r="531" spans="1:9" x14ac:dyDescent="0.15">
      <c r="A531" s="276"/>
      <c r="B531" s="277"/>
      <c r="C531" s="278"/>
      <c r="D531" s="279"/>
      <c r="E531" s="279"/>
      <c r="F531" s="279"/>
      <c r="G531" s="279"/>
      <c r="H531" s="279"/>
      <c r="I531" s="277"/>
    </row>
    <row r="532" spans="1:9" x14ac:dyDescent="0.15">
      <c r="A532" s="276"/>
      <c r="B532" s="277"/>
      <c r="C532" s="278"/>
      <c r="D532" s="279"/>
      <c r="E532" s="279"/>
      <c r="F532" s="279"/>
      <c r="G532" s="279"/>
      <c r="H532" s="279"/>
      <c r="I532" s="277"/>
    </row>
    <row r="533" spans="1:9" x14ac:dyDescent="0.15">
      <c r="A533" s="276"/>
      <c r="B533" s="277"/>
      <c r="C533" s="278"/>
      <c r="D533" s="279"/>
      <c r="E533" s="279"/>
      <c r="F533" s="279"/>
      <c r="G533" s="279"/>
      <c r="H533" s="279"/>
      <c r="I533" s="277"/>
    </row>
    <row r="534" spans="1:9" x14ac:dyDescent="0.15">
      <c r="A534" s="276"/>
      <c r="B534" s="277"/>
      <c r="C534" s="278"/>
      <c r="D534" s="279"/>
      <c r="E534" s="279"/>
      <c r="F534" s="279"/>
      <c r="G534" s="279"/>
      <c r="H534" s="279"/>
      <c r="I534" s="277"/>
    </row>
    <row r="535" spans="1:9" x14ac:dyDescent="0.15">
      <c r="A535" s="276"/>
      <c r="B535" s="277"/>
      <c r="C535" s="278"/>
      <c r="D535" s="279"/>
      <c r="E535" s="279"/>
      <c r="F535" s="279"/>
      <c r="G535" s="279"/>
      <c r="H535" s="279"/>
      <c r="I535" s="277"/>
    </row>
    <row r="536" spans="1:9" x14ac:dyDescent="0.15">
      <c r="A536" s="276"/>
      <c r="B536" s="277"/>
      <c r="C536" s="278"/>
      <c r="D536" s="279"/>
      <c r="E536" s="279"/>
      <c r="F536" s="279"/>
      <c r="G536" s="279"/>
      <c r="H536" s="279"/>
      <c r="I536" s="277"/>
    </row>
    <row r="537" spans="1:9" x14ac:dyDescent="0.15">
      <c r="A537" s="276"/>
      <c r="B537" s="277"/>
      <c r="C537" s="278"/>
      <c r="D537" s="279"/>
      <c r="E537" s="279"/>
      <c r="F537" s="279"/>
      <c r="G537" s="279"/>
      <c r="H537" s="279"/>
      <c r="I537" s="277"/>
    </row>
    <row r="538" spans="1:9" x14ac:dyDescent="0.15">
      <c r="A538" s="276"/>
      <c r="B538" s="277"/>
      <c r="C538" s="278"/>
      <c r="D538" s="279"/>
      <c r="E538" s="279"/>
      <c r="F538" s="279"/>
      <c r="G538" s="279"/>
      <c r="H538" s="279"/>
      <c r="I538" s="277"/>
    </row>
    <row r="539" spans="1:9" x14ac:dyDescent="0.15">
      <c r="A539" s="276"/>
      <c r="B539" s="277"/>
      <c r="C539" s="278"/>
      <c r="D539" s="279"/>
      <c r="E539" s="279"/>
      <c r="F539" s="279"/>
      <c r="G539" s="279"/>
      <c r="H539" s="279"/>
      <c r="I539" s="277"/>
    </row>
    <row r="540" spans="1:9" x14ac:dyDescent="0.15">
      <c r="A540" s="276"/>
      <c r="B540" s="277"/>
      <c r="C540" s="278"/>
      <c r="D540" s="279"/>
      <c r="E540" s="279"/>
      <c r="F540" s="279"/>
      <c r="G540" s="279"/>
      <c r="H540" s="279"/>
      <c r="I540" s="277"/>
    </row>
    <row r="541" spans="1:9" x14ac:dyDescent="0.15">
      <c r="A541" s="276"/>
      <c r="B541" s="277"/>
      <c r="C541" s="278"/>
      <c r="D541" s="279"/>
      <c r="E541" s="279"/>
      <c r="F541" s="279"/>
      <c r="G541" s="279"/>
      <c r="H541" s="279"/>
      <c r="I541" s="277"/>
    </row>
    <row r="542" spans="1:9" x14ac:dyDescent="0.15">
      <c r="A542" s="276"/>
      <c r="B542" s="277"/>
      <c r="C542" s="278"/>
      <c r="D542" s="279"/>
      <c r="E542" s="279"/>
      <c r="F542" s="279"/>
      <c r="G542" s="279"/>
      <c r="H542" s="279"/>
      <c r="I542" s="277"/>
    </row>
    <row r="543" spans="1:9" x14ac:dyDescent="0.15">
      <c r="A543" s="276"/>
      <c r="B543" s="277"/>
      <c r="C543" s="278"/>
      <c r="D543" s="279"/>
      <c r="E543" s="279"/>
      <c r="F543" s="279"/>
      <c r="G543" s="279"/>
      <c r="H543" s="279"/>
      <c r="I543" s="277"/>
    </row>
    <row r="544" spans="1:9" x14ac:dyDescent="0.15">
      <c r="A544" s="276"/>
      <c r="B544" s="277"/>
      <c r="C544" s="278"/>
      <c r="D544" s="279"/>
      <c r="E544" s="279"/>
      <c r="F544" s="279"/>
      <c r="G544" s="279"/>
      <c r="H544" s="279"/>
      <c r="I544" s="277"/>
    </row>
    <row r="545" spans="1:9" x14ac:dyDescent="0.15">
      <c r="A545" s="276"/>
      <c r="B545" s="277"/>
      <c r="C545" s="278"/>
      <c r="D545" s="279"/>
      <c r="E545" s="279"/>
      <c r="F545" s="279"/>
      <c r="G545" s="279"/>
      <c r="H545" s="279"/>
      <c r="I545" s="277"/>
    </row>
    <row r="546" spans="1:9" x14ac:dyDescent="0.15">
      <c r="A546" s="276"/>
      <c r="B546" s="277"/>
      <c r="C546" s="278"/>
      <c r="D546" s="279"/>
      <c r="E546" s="279"/>
      <c r="F546" s="279"/>
      <c r="G546" s="279"/>
      <c r="H546" s="279"/>
      <c r="I546" s="277"/>
    </row>
    <row r="547" spans="1:9" x14ac:dyDescent="0.15">
      <c r="A547" s="276"/>
      <c r="B547" s="277"/>
      <c r="C547" s="278"/>
      <c r="D547" s="279"/>
      <c r="E547" s="279"/>
      <c r="F547" s="279"/>
      <c r="G547" s="279"/>
      <c r="H547" s="279"/>
      <c r="I547" s="277"/>
    </row>
    <row r="548" spans="1:9" x14ac:dyDescent="0.15">
      <c r="A548" s="276"/>
      <c r="B548" s="277"/>
      <c r="C548" s="278"/>
      <c r="D548" s="279"/>
      <c r="E548" s="279"/>
      <c r="F548" s="279"/>
      <c r="G548" s="279"/>
      <c r="H548" s="279"/>
      <c r="I548" s="277"/>
    </row>
    <row r="549" spans="1:9" x14ac:dyDescent="0.15">
      <c r="A549" s="276"/>
      <c r="B549" s="277"/>
      <c r="C549" s="278"/>
      <c r="D549" s="279"/>
      <c r="E549" s="279"/>
      <c r="F549" s="279"/>
      <c r="G549" s="279"/>
      <c r="H549" s="279"/>
      <c r="I549" s="277"/>
    </row>
    <row r="550" spans="1:9" x14ac:dyDescent="0.15">
      <c r="A550" s="276"/>
      <c r="B550" s="277"/>
      <c r="C550" s="278"/>
      <c r="D550" s="279"/>
      <c r="E550" s="279"/>
      <c r="F550" s="279"/>
      <c r="G550" s="279"/>
      <c r="H550" s="279"/>
      <c r="I550" s="277"/>
    </row>
    <row r="551" spans="1:9" x14ac:dyDescent="0.15">
      <c r="A551" s="276"/>
      <c r="B551" s="277"/>
      <c r="C551" s="278"/>
      <c r="D551" s="279"/>
      <c r="E551" s="279"/>
      <c r="F551" s="279"/>
      <c r="G551" s="279"/>
      <c r="H551" s="279"/>
      <c r="I551" s="277"/>
    </row>
    <row r="552" spans="1:9" x14ac:dyDescent="0.15">
      <c r="A552" s="276"/>
      <c r="B552" s="277"/>
      <c r="C552" s="278"/>
      <c r="D552" s="279"/>
      <c r="E552" s="279"/>
      <c r="F552" s="279"/>
      <c r="G552" s="279"/>
      <c r="H552" s="279"/>
      <c r="I552" s="277"/>
    </row>
    <row r="553" spans="1:9" x14ac:dyDescent="0.15">
      <c r="A553" s="276"/>
      <c r="B553" s="277"/>
      <c r="C553" s="278"/>
      <c r="D553" s="279"/>
      <c r="E553" s="279"/>
      <c r="F553" s="279"/>
      <c r="G553" s="279"/>
      <c r="H553" s="279"/>
      <c r="I553" s="277"/>
    </row>
    <row r="554" spans="1:9" x14ac:dyDescent="0.15">
      <c r="A554" s="276"/>
      <c r="B554" s="277"/>
      <c r="C554" s="278"/>
      <c r="D554" s="279"/>
      <c r="E554" s="279"/>
      <c r="F554" s="279"/>
      <c r="G554" s="279"/>
      <c r="H554" s="279"/>
      <c r="I554" s="277"/>
    </row>
    <row r="555" spans="1:9" x14ac:dyDescent="0.15">
      <c r="A555" s="276"/>
      <c r="B555" s="277"/>
      <c r="C555" s="278"/>
      <c r="D555" s="279"/>
      <c r="E555" s="279"/>
      <c r="F555" s="279"/>
      <c r="G555" s="279"/>
      <c r="H555" s="279"/>
      <c r="I555" s="277"/>
    </row>
    <row r="556" spans="1:9" x14ac:dyDescent="0.15">
      <c r="A556" s="276"/>
      <c r="B556" s="277"/>
      <c r="C556" s="278"/>
      <c r="D556" s="279"/>
      <c r="E556" s="279"/>
      <c r="F556" s="279"/>
      <c r="G556" s="279"/>
      <c r="H556" s="279"/>
      <c r="I556" s="277"/>
    </row>
    <row r="557" spans="1:9" x14ac:dyDescent="0.15">
      <c r="A557" s="276"/>
      <c r="B557" s="277"/>
      <c r="C557" s="278"/>
      <c r="D557" s="279"/>
      <c r="E557" s="279"/>
      <c r="F557" s="279"/>
      <c r="G557" s="279"/>
      <c r="H557" s="279"/>
      <c r="I557" s="277"/>
    </row>
    <row r="558" spans="1:9" x14ac:dyDescent="0.15">
      <c r="A558" s="276"/>
      <c r="B558" s="277"/>
      <c r="C558" s="278"/>
      <c r="D558" s="279"/>
      <c r="E558" s="279"/>
      <c r="F558" s="279"/>
      <c r="G558" s="279"/>
      <c r="H558" s="279"/>
      <c r="I558" s="277"/>
    </row>
    <row r="559" spans="1:9" x14ac:dyDescent="0.15">
      <c r="A559" s="276"/>
      <c r="B559" s="277"/>
      <c r="C559" s="278"/>
      <c r="D559" s="279"/>
      <c r="E559" s="279"/>
      <c r="F559" s="279"/>
      <c r="G559" s="279"/>
      <c r="H559" s="279"/>
      <c r="I559" s="277"/>
    </row>
    <row r="560" spans="1:9" x14ac:dyDescent="0.15">
      <c r="A560" s="276"/>
      <c r="B560" s="277"/>
      <c r="C560" s="278"/>
      <c r="D560" s="279"/>
      <c r="E560" s="279"/>
      <c r="F560" s="279"/>
      <c r="G560" s="279"/>
      <c r="H560" s="279"/>
      <c r="I560" s="277"/>
    </row>
    <row r="561" spans="1:9" x14ac:dyDescent="0.15">
      <c r="A561" s="276"/>
      <c r="B561" s="277"/>
      <c r="C561" s="278"/>
      <c r="D561" s="279"/>
      <c r="E561" s="279"/>
      <c r="F561" s="279"/>
      <c r="G561" s="279"/>
      <c r="H561" s="279"/>
      <c r="I561" s="277"/>
    </row>
    <row r="562" spans="1:9" x14ac:dyDescent="0.15">
      <c r="A562" s="276"/>
      <c r="B562" s="277"/>
      <c r="C562" s="278"/>
      <c r="D562" s="279"/>
      <c r="E562" s="279"/>
      <c r="F562" s="279"/>
      <c r="G562" s="279"/>
      <c r="H562" s="279"/>
      <c r="I562" s="277"/>
    </row>
    <row r="563" spans="1:9" x14ac:dyDescent="0.15">
      <c r="A563" s="276"/>
      <c r="B563" s="277"/>
      <c r="C563" s="278"/>
      <c r="D563" s="279"/>
      <c r="E563" s="279"/>
      <c r="F563" s="279"/>
      <c r="G563" s="279"/>
      <c r="H563" s="279"/>
      <c r="I563" s="277"/>
    </row>
    <row r="564" spans="1:9" x14ac:dyDescent="0.15">
      <c r="A564" s="276"/>
      <c r="B564" s="277"/>
      <c r="C564" s="278"/>
      <c r="D564" s="279"/>
      <c r="E564" s="279"/>
      <c r="F564" s="279"/>
      <c r="G564" s="279"/>
      <c r="H564" s="279"/>
      <c r="I564" s="277"/>
    </row>
    <row r="565" spans="1:9" x14ac:dyDescent="0.15">
      <c r="A565" s="276"/>
      <c r="B565" s="277"/>
      <c r="C565" s="278"/>
      <c r="D565" s="279"/>
      <c r="E565" s="279"/>
      <c r="F565" s="279"/>
      <c r="G565" s="279"/>
      <c r="H565" s="279"/>
      <c r="I565" s="277"/>
    </row>
    <row r="566" spans="1:9" x14ac:dyDescent="0.15">
      <c r="A566" s="276"/>
      <c r="B566" s="277"/>
      <c r="C566" s="278"/>
      <c r="D566" s="279"/>
      <c r="E566" s="279"/>
      <c r="F566" s="279"/>
      <c r="G566" s="279"/>
      <c r="H566" s="279"/>
      <c r="I566" s="277"/>
    </row>
    <row r="567" spans="1:9" x14ac:dyDescent="0.15">
      <c r="A567" s="276"/>
      <c r="B567" s="277"/>
      <c r="C567" s="278"/>
      <c r="D567" s="279"/>
      <c r="E567" s="279"/>
      <c r="F567" s="279"/>
      <c r="G567" s="279"/>
      <c r="H567" s="279"/>
      <c r="I567" s="277"/>
    </row>
    <row r="568" spans="1:9" x14ac:dyDescent="0.15">
      <c r="A568" s="276"/>
      <c r="B568" s="277"/>
      <c r="C568" s="278"/>
      <c r="D568" s="279"/>
      <c r="E568" s="279"/>
      <c r="F568" s="279"/>
      <c r="G568" s="279"/>
      <c r="H568" s="279"/>
      <c r="I568" s="277"/>
    </row>
    <row r="569" spans="1:9" x14ac:dyDescent="0.15">
      <c r="A569" s="276"/>
      <c r="B569" s="277"/>
      <c r="C569" s="278"/>
      <c r="D569" s="279"/>
      <c r="E569" s="279"/>
      <c r="F569" s="279"/>
      <c r="G569" s="279"/>
      <c r="H569" s="279"/>
      <c r="I569" s="277"/>
    </row>
    <row r="570" spans="1:9" x14ac:dyDescent="0.15">
      <c r="A570" s="276"/>
      <c r="B570" s="277"/>
      <c r="C570" s="278"/>
      <c r="D570" s="279"/>
      <c r="E570" s="279"/>
      <c r="F570" s="279"/>
      <c r="G570" s="279"/>
      <c r="H570" s="279"/>
      <c r="I570" s="277"/>
    </row>
    <row r="571" spans="1:9" x14ac:dyDescent="0.15">
      <c r="A571" s="276"/>
      <c r="B571" s="277"/>
      <c r="C571" s="278"/>
      <c r="D571" s="279"/>
      <c r="E571" s="279"/>
      <c r="F571" s="279"/>
      <c r="G571" s="279"/>
      <c r="H571" s="279"/>
      <c r="I571" s="277"/>
    </row>
    <row r="572" spans="1:9" x14ac:dyDescent="0.15">
      <c r="A572" s="276"/>
      <c r="B572" s="277"/>
      <c r="C572" s="278"/>
      <c r="D572" s="279"/>
      <c r="E572" s="279"/>
      <c r="F572" s="279"/>
      <c r="G572" s="279"/>
      <c r="H572" s="279"/>
      <c r="I572" s="277"/>
    </row>
    <row r="573" spans="1:9" x14ac:dyDescent="0.15">
      <c r="A573" s="276"/>
      <c r="B573" s="277"/>
      <c r="C573" s="278"/>
      <c r="D573" s="279"/>
      <c r="E573" s="279"/>
      <c r="F573" s="279"/>
      <c r="G573" s="279"/>
      <c r="H573" s="279"/>
      <c r="I573" s="277"/>
    </row>
    <row r="574" spans="1:9" x14ac:dyDescent="0.15">
      <c r="A574" s="276"/>
      <c r="B574" s="277"/>
      <c r="C574" s="278"/>
      <c r="D574" s="279"/>
      <c r="E574" s="279"/>
      <c r="F574" s="279"/>
      <c r="G574" s="279"/>
      <c r="H574" s="279"/>
      <c r="I574" s="277"/>
    </row>
    <row r="575" spans="1:9" x14ac:dyDescent="0.15">
      <c r="A575" s="276"/>
      <c r="B575" s="277"/>
      <c r="C575" s="278"/>
      <c r="D575" s="279"/>
      <c r="E575" s="279"/>
      <c r="F575" s="279"/>
      <c r="G575" s="279"/>
      <c r="H575" s="279"/>
      <c r="I575" s="277"/>
    </row>
    <row r="576" spans="1:9" x14ac:dyDescent="0.15">
      <c r="A576" s="276"/>
      <c r="B576" s="277"/>
      <c r="C576" s="278"/>
      <c r="D576" s="279"/>
      <c r="E576" s="279"/>
      <c r="F576" s="279"/>
      <c r="G576" s="279"/>
      <c r="H576" s="279"/>
      <c r="I576" s="277"/>
    </row>
    <row r="577" spans="1:9" x14ac:dyDescent="0.15">
      <c r="A577" s="276"/>
      <c r="B577" s="277"/>
      <c r="C577" s="278"/>
      <c r="D577" s="279"/>
      <c r="E577" s="279"/>
      <c r="F577" s="279"/>
      <c r="G577" s="279"/>
      <c r="H577" s="279"/>
      <c r="I577" s="277"/>
    </row>
    <row r="578" spans="1:9" x14ac:dyDescent="0.15">
      <c r="A578" s="276"/>
      <c r="B578" s="277"/>
      <c r="C578" s="278"/>
      <c r="D578" s="279"/>
      <c r="E578" s="279"/>
      <c r="F578" s="279"/>
      <c r="G578" s="279"/>
      <c r="H578" s="279"/>
      <c r="I578" s="277"/>
    </row>
    <row r="579" spans="1:9" x14ac:dyDescent="0.15">
      <c r="A579" s="276"/>
      <c r="B579" s="277"/>
      <c r="C579" s="278"/>
      <c r="D579" s="279"/>
      <c r="E579" s="279"/>
      <c r="F579" s="279"/>
      <c r="G579" s="279"/>
      <c r="H579" s="279"/>
      <c r="I579" s="277"/>
    </row>
    <row r="580" spans="1:9" x14ac:dyDescent="0.15">
      <c r="A580" s="276"/>
      <c r="B580" s="277"/>
      <c r="C580" s="278"/>
      <c r="D580" s="279"/>
      <c r="E580" s="279"/>
      <c r="F580" s="279"/>
      <c r="G580" s="279"/>
      <c r="H580" s="279"/>
      <c r="I580" s="277"/>
    </row>
    <row r="581" spans="1:9" x14ac:dyDescent="0.15">
      <c r="A581" s="276"/>
      <c r="B581" s="277"/>
      <c r="C581" s="278"/>
      <c r="D581" s="279"/>
      <c r="E581" s="279"/>
      <c r="F581" s="279"/>
      <c r="G581" s="279"/>
      <c r="H581" s="279"/>
      <c r="I581" s="277"/>
    </row>
    <row r="582" spans="1:9" x14ac:dyDescent="0.15">
      <c r="A582" s="276"/>
      <c r="B582" s="277"/>
      <c r="C582" s="278"/>
      <c r="D582" s="279"/>
      <c r="E582" s="279"/>
      <c r="F582" s="279"/>
      <c r="G582" s="279"/>
      <c r="H582" s="279"/>
      <c r="I582" s="277"/>
    </row>
    <row r="583" spans="1:9" x14ac:dyDescent="0.15">
      <c r="A583" s="276"/>
      <c r="B583" s="277"/>
      <c r="C583" s="278"/>
      <c r="D583" s="279"/>
      <c r="E583" s="279"/>
      <c r="F583" s="279"/>
      <c r="G583" s="279"/>
      <c r="H583" s="279"/>
      <c r="I583" s="277"/>
    </row>
    <row r="584" spans="1:9" x14ac:dyDescent="0.15">
      <c r="A584" s="276"/>
      <c r="B584" s="277"/>
      <c r="C584" s="278"/>
      <c r="D584" s="279"/>
      <c r="E584" s="279"/>
      <c r="F584" s="279"/>
      <c r="G584" s="279"/>
      <c r="H584" s="279"/>
      <c r="I584" s="277"/>
    </row>
    <row r="585" spans="1:9" x14ac:dyDescent="0.15">
      <c r="A585" s="276"/>
      <c r="B585" s="277"/>
      <c r="C585" s="278"/>
      <c r="D585" s="279"/>
      <c r="E585" s="279"/>
      <c r="F585" s="279"/>
      <c r="G585" s="279"/>
      <c r="H585" s="279"/>
      <c r="I585" s="277"/>
    </row>
    <row r="586" spans="1:9" x14ac:dyDescent="0.15">
      <c r="A586" s="276"/>
      <c r="B586" s="277"/>
      <c r="C586" s="278"/>
      <c r="D586" s="279"/>
      <c r="E586" s="279"/>
      <c r="F586" s="279"/>
      <c r="G586" s="279"/>
      <c r="H586" s="279"/>
      <c r="I586" s="277"/>
    </row>
    <row r="587" spans="1:9" x14ac:dyDescent="0.15">
      <c r="A587" s="276"/>
      <c r="B587" s="277"/>
      <c r="C587" s="278"/>
      <c r="D587" s="279"/>
      <c r="E587" s="279"/>
      <c r="F587" s="279"/>
      <c r="G587" s="279"/>
      <c r="H587" s="279"/>
      <c r="I587" s="277"/>
    </row>
    <row r="588" spans="1:9" x14ac:dyDescent="0.15">
      <c r="A588" s="276"/>
      <c r="B588" s="277"/>
      <c r="C588" s="278"/>
      <c r="D588" s="279"/>
      <c r="E588" s="279"/>
      <c r="F588" s="279"/>
      <c r="G588" s="279"/>
      <c r="H588" s="279"/>
      <c r="I588" s="277"/>
    </row>
    <row r="589" spans="1:9" x14ac:dyDescent="0.15">
      <c r="A589" s="276"/>
      <c r="B589" s="277"/>
      <c r="C589" s="278"/>
      <c r="D589" s="279"/>
      <c r="E589" s="279"/>
      <c r="F589" s="279"/>
      <c r="G589" s="279"/>
      <c r="H589" s="279"/>
      <c r="I589" s="277"/>
    </row>
    <row r="590" spans="1:9" x14ac:dyDescent="0.15">
      <c r="A590" s="276"/>
      <c r="B590" s="277"/>
      <c r="C590" s="278"/>
      <c r="D590" s="279"/>
      <c r="E590" s="279"/>
      <c r="F590" s="279"/>
      <c r="G590" s="279"/>
      <c r="H590" s="279"/>
      <c r="I590" s="277"/>
    </row>
    <row r="591" spans="1:9" x14ac:dyDescent="0.15">
      <c r="A591" s="276"/>
      <c r="B591" s="277"/>
      <c r="C591" s="278"/>
      <c r="D591" s="279"/>
      <c r="E591" s="279"/>
      <c r="F591" s="279"/>
      <c r="G591" s="279"/>
      <c r="H591" s="279"/>
      <c r="I591" s="277"/>
    </row>
    <row r="592" spans="1:9" x14ac:dyDescent="0.15">
      <c r="A592" s="276"/>
      <c r="B592" s="277"/>
      <c r="C592" s="278"/>
      <c r="D592" s="279"/>
      <c r="E592" s="279"/>
      <c r="F592" s="279"/>
      <c r="G592" s="279"/>
      <c r="H592" s="279"/>
      <c r="I592" s="277"/>
    </row>
    <row r="593" spans="1:9" x14ac:dyDescent="0.15">
      <c r="A593" s="276"/>
      <c r="B593" s="277"/>
      <c r="C593" s="278"/>
      <c r="D593" s="279"/>
      <c r="E593" s="279"/>
      <c r="F593" s="279"/>
      <c r="G593" s="279"/>
      <c r="H593" s="279"/>
      <c r="I593" s="277"/>
    </row>
    <row r="594" spans="1:9" x14ac:dyDescent="0.15">
      <c r="A594" s="276"/>
      <c r="B594" s="277"/>
      <c r="C594" s="278"/>
      <c r="D594" s="279"/>
      <c r="E594" s="279"/>
      <c r="F594" s="279"/>
      <c r="G594" s="279"/>
      <c r="H594" s="279"/>
      <c r="I594" s="277"/>
    </row>
    <row r="595" spans="1:9" x14ac:dyDescent="0.15">
      <c r="A595" s="276"/>
      <c r="B595" s="277"/>
      <c r="C595" s="278"/>
      <c r="D595" s="279"/>
      <c r="E595" s="279"/>
      <c r="F595" s="279"/>
      <c r="G595" s="279"/>
      <c r="H595" s="279"/>
      <c r="I595" s="277"/>
    </row>
    <row r="596" spans="1:9" x14ac:dyDescent="0.15">
      <c r="A596" s="276"/>
      <c r="B596" s="277"/>
      <c r="C596" s="278"/>
      <c r="D596" s="279"/>
      <c r="E596" s="279"/>
      <c r="F596" s="279"/>
      <c r="G596" s="279"/>
      <c r="H596" s="279"/>
      <c r="I596" s="277"/>
    </row>
    <row r="597" spans="1:9" x14ac:dyDescent="0.15">
      <c r="A597" s="276"/>
      <c r="B597" s="277"/>
      <c r="C597" s="278"/>
      <c r="D597" s="279"/>
      <c r="E597" s="279"/>
      <c r="F597" s="279"/>
      <c r="G597" s="279"/>
      <c r="H597" s="279"/>
      <c r="I597" s="277"/>
    </row>
    <row r="598" spans="1:9" x14ac:dyDescent="0.15">
      <c r="A598" s="276"/>
      <c r="B598" s="277"/>
      <c r="C598" s="278"/>
      <c r="D598" s="279"/>
      <c r="E598" s="279"/>
      <c r="F598" s="279"/>
      <c r="G598" s="279"/>
      <c r="H598" s="279"/>
      <c r="I598" s="277"/>
    </row>
    <row r="599" spans="1:9" x14ac:dyDescent="0.15">
      <c r="A599" s="276"/>
      <c r="B599" s="277"/>
      <c r="C599" s="278"/>
      <c r="D599" s="279"/>
      <c r="E599" s="279"/>
      <c r="F599" s="279"/>
      <c r="G599" s="279"/>
      <c r="H599" s="279"/>
      <c r="I599" s="277"/>
    </row>
    <row r="600" spans="1:9" x14ac:dyDescent="0.15">
      <c r="A600" s="276"/>
      <c r="B600" s="277"/>
      <c r="C600" s="278"/>
      <c r="D600" s="279"/>
      <c r="E600" s="279"/>
      <c r="F600" s="279"/>
      <c r="G600" s="279"/>
      <c r="H600" s="279"/>
      <c r="I600" s="277"/>
    </row>
    <row r="601" spans="1:9" x14ac:dyDescent="0.15">
      <c r="A601" s="276"/>
      <c r="B601" s="277"/>
      <c r="C601" s="278"/>
      <c r="D601" s="279"/>
      <c r="E601" s="279"/>
      <c r="F601" s="279"/>
      <c r="G601" s="279"/>
      <c r="H601" s="279"/>
      <c r="I601" s="277"/>
    </row>
    <row r="602" spans="1:9" x14ac:dyDescent="0.15">
      <c r="A602" s="276"/>
      <c r="B602" s="277"/>
      <c r="C602" s="278"/>
      <c r="D602" s="279"/>
      <c r="E602" s="279"/>
      <c r="F602" s="279"/>
      <c r="G602" s="279"/>
      <c r="H602" s="279"/>
      <c r="I602" s="277"/>
    </row>
    <row r="603" spans="1:9" x14ac:dyDescent="0.15">
      <c r="A603" s="276"/>
      <c r="B603" s="277"/>
      <c r="C603" s="278"/>
      <c r="D603" s="279"/>
      <c r="E603" s="279"/>
      <c r="F603" s="279"/>
      <c r="G603" s="279"/>
      <c r="H603" s="279"/>
      <c r="I603" s="277"/>
    </row>
    <row r="604" spans="1:9" x14ac:dyDescent="0.15">
      <c r="A604" s="276"/>
      <c r="B604" s="277"/>
      <c r="C604" s="278"/>
      <c r="D604" s="279"/>
      <c r="E604" s="279"/>
      <c r="F604" s="279"/>
      <c r="G604" s="279"/>
      <c r="H604" s="279"/>
      <c r="I604" s="277"/>
    </row>
    <row r="605" spans="1:9" x14ac:dyDescent="0.15">
      <c r="A605" s="276"/>
      <c r="B605" s="277"/>
      <c r="C605" s="278"/>
      <c r="D605" s="279"/>
      <c r="E605" s="279"/>
      <c r="F605" s="279"/>
      <c r="G605" s="279"/>
      <c r="H605" s="279"/>
      <c r="I605" s="277"/>
    </row>
    <row r="606" spans="1:9" x14ac:dyDescent="0.15">
      <c r="A606" s="276"/>
      <c r="B606" s="277"/>
      <c r="C606" s="278"/>
      <c r="D606" s="279"/>
      <c r="E606" s="279"/>
      <c r="F606" s="279"/>
      <c r="G606" s="279"/>
      <c r="H606" s="279"/>
      <c r="I606" s="277"/>
    </row>
    <row r="607" spans="1:9" x14ac:dyDescent="0.15">
      <c r="A607" s="276"/>
      <c r="B607" s="277"/>
      <c r="C607" s="278"/>
      <c r="D607" s="279"/>
      <c r="E607" s="279"/>
      <c r="F607" s="279"/>
      <c r="G607" s="279"/>
      <c r="H607" s="279"/>
      <c r="I607" s="277"/>
    </row>
    <row r="608" spans="1:9" x14ac:dyDescent="0.15">
      <c r="A608" s="276"/>
      <c r="B608" s="277"/>
      <c r="C608" s="278"/>
      <c r="D608" s="279"/>
      <c r="E608" s="279"/>
      <c r="F608" s="279"/>
      <c r="G608" s="279"/>
      <c r="H608" s="279"/>
      <c r="I608" s="277"/>
    </row>
    <row r="609" spans="1:9" x14ac:dyDescent="0.15">
      <c r="A609" s="276"/>
      <c r="B609" s="277"/>
      <c r="C609" s="278"/>
      <c r="D609" s="279"/>
      <c r="E609" s="279"/>
      <c r="F609" s="279"/>
      <c r="G609" s="279"/>
      <c r="H609" s="279"/>
      <c r="I609" s="277"/>
    </row>
    <row r="610" spans="1:9" x14ac:dyDescent="0.15">
      <c r="A610" s="276"/>
      <c r="B610" s="277"/>
      <c r="C610" s="278"/>
      <c r="D610" s="279"/>
      <c r="E610" s="279"/>
      <c r="F610" s="279"/>
      <c r="G610" s="279"/>
      <c r="H610" s="279"/>
      <c r="I610" s="277"/>
    </row>
    <row r="611" spans="1:9" x14ac:dyDescent="0.15">
      <c r="A611" s="276"/>
      <c r="B611" s="277"/>
      <c r="C611" s="278"/>
      <c r="D611" s="279"/>
      <c r="E611" s="279"/>
      <c r="F611" s="279"/>
      <c r="G611" s="279"/>
      <c r="H611" s="279"/>
      <c r="I611" s="277"/>
    </row>
    <row r="612" spans="1:9" x14ac:dyDescent="0.15">
      <c r="A612" s="276"/>
      <c r="B612" s="277"/>
      <c r="C612" s="278"/>
      <c r="D612" s="279"/>
      <c r="E612" s="279"/>
      <c r="F612" s="279"/>
      <c r="G612" s="279"/>
      <c r="H612" s="279"/>
      <c r="I612" s="277"/>
    </row>
    <row r="613" spans="1:9" x14ac:dyDescent="0.15">
      <c r="A613" s="276"/>
      <c r="B613" s="277"/>
      <c r="C613" s="278"/>
      <c r="D613" s="279"/>
      <c r="E613" s="279"/>
      <c r="F613" s="279"/>
      <c r="G613" s="279"/>
      <c r="H613" s="279"/>
      <c r="I613" s="277"/>
    </row>
    <row r="614" spans="1:9" x14ac:dyDescent="0.15">
      <c r="A614" s="276"/>
      <c r="B614" s="277"/>
      <c r="C614" s="278"/>
      <c r="D614" s="279"/>
      <c r="E614" s="279"/>
      <c r="F614" s="279"/>
      <c r="G614" s="279"/>
      <c r="H614" s="279"/>
      <c r="I614" s="277"/>
    </row>
    <row r="615" spans="1:9" x14ac:dyDescent="0.15">
      <c r="A615" s="276"/>
      <c r="B615" s="277"/>
      <c r="C615" s="278"/>
      <c r="D615" s="279"/>
      <c r="E615" s="279"/>
      <c r="F615" s="279"/>
      <c r="G615" s="279"/>
      <c r="H615" s="279"/>
      <c r="I615" s="277"/>
    </row>
    <row r="616" spans="1:9" x14ac:dyDescent="0.15">
      <c r="A616" s="276"/>
      <c r="B616" s="277"/>
      <c r="C616" s="278"/>
      <c r="D616" s="279"/>
      <c r="E616" s="279"/>
      <c r="F616" s="279"/>
      <c r="G616" s="279"/>
      <c r="H616" s="279"/>
      <c r="I616" s="277"/>
    </row>
    <row r="617" spans="1:9" x14ac:dyDescent="0.15">
      <c r="A617" s="276"/>
      <c r="B617" s="277"/>
      <c r="C617" s="278"/>
      <c r="D617" s="279"/>
      <c r="E617" s="279"/>
      <c r="F617" s="279"/>
      <c r="G617" s="279"/>
      <c r="H617" s="279"/>
      <c r="I617" s="277"/>
    </row>
    <row r="618" spans="1:9" x14ac:dyDescent="0.15">
      <c r="A618" s="276"/>
      <c r="B618" s="277"/>
      <c r="C618" s="278"/>
      <c r="D618" s="279"/>
      <c r="E618" s="279"/>
      <c r="F618" s="279"/>
      <c r="G618" s="279"/>
      <c r="H618" s="279"/>
      <c r="I618" s="277"/>
    </row>
    <row r="619" spans="1:9" x14ac:dyDescent="0.15">
      <c r="A619" s="276"/>
      <c r="B619" s="277"/>
      <c r="C619" s="278"/>
      <c r="D619" s="279"/>
      <c r="E619" s="279"/>
      <c r="F619" s="279"/>
      <c r="G619" s="279"/>
      <c r="H619" s="279"/>
      <c r="I619" s="277"/>
    </row>
    <row r="620" spans="1:9" x14ac:dyDescent="0.15">
      <c r="A620" s="276"/>
      <c r="B620" s="277"/>
      <c r="C620" s="278"/>
      <c r="D620" s="279"/>
      <c r="E620" s="279"/>
      <c r="F620" s="279"/>
      <c r="G620" s="279"/>
      <c r="H620" s="279"/>
      <c r="I620" s="277"/>
    </row>
    <row r="621" spans="1:9" x14ac:dyDescent="0.15">
      <c r="A621" s="276"/>
      <c r="B621" s="277"/>
      <c r="C621" s="278"/>
      <c r="D621" s="279"/>
      <c r="E621" s="279"/>
      <c r="F621" s="279"/>
      <c r="G621" s="279"/>
      <c r="H621" s="279"/>
      <c r="I621" s="277"/>
    </row>
    <row r="622" spans="1:9" x14ac:dyDescent="0.15">
      <c r="A622" s="276"/>
      <c r="B622" s="277"/>
      <c r="C622" s="278"/>
      <c r="D622" s="279"/>
      <c r="E622" s="279"/>
      <c r="F622" s="279"/>
      <c r="G622" s="279"/>
      <c r="H622" s="279"/>
      <c r="I622" s="277"/>
    </row>
    <row r="623" spans="1:9" x14ac:dyDescent="0.15">
      <c r="A623" s="276"/>
      <c r="B623" s="277"/>
      <c r="C623" s="278"/>
      <c r="D623" s="279"/>
      <c r="E623" s="279"/>
      <c r="F623" s="279"/>
      <c r="G623" s="279"/>
      <c r="H623" s="279"/>
      <c r="I623" s="277"/>
    </row>
    <row r="624" spans="1:9" x14ac:dyDescent="0.15">
      <c r="A624" s="276"/>
      <c r="B624" s="277"/>
      <c r="C624" s="278"/>
      <c r="D624" s="279"/>
      <c r="E624" s="279"/>
      <c r="F624" s="279"/>
      <c r="G624" s="279"/>
      <c r="H624" s="279"/>
      <c r="I624" s="277"/>
    </row>
    <row r="625" spans="1:9" x14ac:dyDescent="0.15">
      <c r="A625" s="276"/>
      <c r="B625" s="277"/>
      <c r="C625" s="278"/>
      <c r="D625" s="279"/>
      <c r="E625" s="279"/>
      <c r="F625" s="279"/>
      <c r="G625" s="279"/>
      <c r="H625" s="279"/>
      <c r="I625" s="277"/>
    </row>
    <row r="626" spans="1:9" x14ac:dyDescent="0.15">
      <c r="A626" s="276"/>
      <c r="B626" s="277"/>
      <c r="C626" s="278"/>
      <c r="D626" s="279"/>
      <c r="E626" s="279"/>
      <c r="F626" s="279"/>
      <c r="G626" s="279"/>
      <c r="H626" s="279"/>
      <c r="I626" s="277"/>
    </row>
    <row r="627" spans="1:9" x14ac:dyDescent="0.15">
      <c r="A627" s="276"/>
      <c r="B627" s="277"/>
      <c r="C627" s="278"/>
      <c r="D627" s="279"/>
      <c r="E627" s="279"/>
      <c r="F627" s="279"/>
      <c r="G627" s="279"/>
      <c r="H627" s="279"/>
      <c r="I627" s="277"/>
    </row>
    <row r="628" spans="1:9" x14ac:dyDescent="0.15">
      <c r="A628" s="276"/>
      <c r="B628" s="277"/>
      <c r="C628" s="278"/>
      <c r="D628" s="279"/>
      <c r="E628" s="279"/>
      <c r="F628" s="279"/>
      <c r="G628" s="279"/>
      <c r="H628" s="279"/>
      <c r="I628" s="277"/>
    </row>
    <row r="629" spans="1:9" x14ac:dyDescent="0.15">
      <c r="A629" s="276"/>
      <c r="B629" s="277"/>
      <c r="C629" s="278"/>
      <c r="D629" s="279"/>
      <c r="E629" s="279"/>
      <c r="F629" s="279"/>
      <c r="G629" s="279"/>
      <c r="H629" s="279"/>
      <c r="I629" s="277"/>
    </row>
    <row r="630" spans="1:9" x14ac:dyDescent="0.15">
      <c r="A630" s="276"/>
      <c r="B630" s="277"/>
      <c r="C630" s="278"/>
      <c r="D630" s="279"/>
      <c r="E630" s="279"/>
      <c r="F630" s="279"/>
      <c r="G630" s="279"/>
      <c r="H630" s="279"/>
      <c r="I630" s="277"/>
    </row>
    <row r="631" spans="1:9" x14ac:dyDescent="0.15">
      <c r="A631" s="276"/>
      <c r="B631" s="277"/>
      <c r="C631" s="278"/>
      <c r="D631" s="279"/>
      <c r="E631" s="279"/>
      <c r="F631" s="279"/>
      <c r="G631" s="279"/>
      <c r="H631" s="279"/>
      <c r="I631" s="277"/>
    </row>
    <row r="632" spans="1:9" x14ac:dyDescent="0.15">
      <c r="A632" s="276"/>
      <c r="B632" s="277"/>
      <c r="C632" s="278"/>
      <c r="D632" s="279"/>
      <c r="E632" s="279"/>
      <c r="F632" s="279"/>
      <c r="G632" s="279"/>
      <c r="H632" s="279"/>
      <c r="I632" s="277"/>
    </row>
    <row r="633" spans="1:9" x14ac:dyDescent="0.15">
      <c r="A633" s="276"/>
      <c r="B633" s="277"/>
      <c r="C633" s="278"/>
      <c r="D633" s="279"/>
      <c r="E633" s="279"/>
      <c r="F633" s="279"/>
      <c r="G633" s="279"/>
      <c r="H633" s="279"/>
      <c r="I633" s="277"/>
    </row>
    <row r="634" spans="1:9" x14ac:dyDescent="0.15">
      <c r="A634" s="276"/>
      <c r="B634" s="277"/>
      <c r="C634" s="278"/>
      <c r="D634" s="279"/>
      <c r="E634" s="279"/>
      <c r="F634" s="279"/>
      <c r="G634" s="279"/>
      <c r="H634" s="279"/>
      <c r="I634" s="277"/>
    </row>
    <row r="635" spans="1:9" x14ac:dyDescent="0.15">
      <c r="A635" s="276"/>
      <c r="B635" s="277"/>
      <c r="C635" s="278"/>
      <c r="D635" s="279"/>
      <c r="E635" s="279"/>
      <c r="F635" s="279"/>
      <c r="G635" s="279"/>
      <c r="H635" s="279"/>
      <c r="I635" s="277"/>
    </row>
    <row r="636" spans="1:9" x14ac:dyDescent="0.15">
      <c r="A636" s="276"/>
      <c r="B636" s="277"/>
      <c r="C636" s="278"/>
      <c r="D636" s="279"/>
      <c r="E636" s="279"/>
      <c r="F636" s="279"/>
      <c r="G636" s="279"/>
      <c r="H636" s="279"/>
      <c r="I636" s="277"/>
    </row>
    <row r="637" spans="1:9" x14ac:dyDescent="0.15">
      <c r="A637" s="276"/>
      <c r="B637" s="277"/>
      <c r="C637" s="278"/>
      <c r="D637" s="279"/>
      <c r="E637" s="279"/>
      <c r="F637" s="279"/>
      <c r="G637" s="279"/>
      <c r="H637" s="279"/>
      <c r="I637" s="277"/>
    </row>
    <row r="638" spans="1:9" x14ac:dyDescent="0.15">
      <c r="A638" s="276"/>
      <c r="B638" s="277"/>
      <c r="C638" s="278"/>
      <c r="D638" s="279"/>
      <c r="E638" s="279"/>
      <c r="F638" s="279"/>
      <c r="G638" s="279"/>
      <c r="H638" s="279"/>
      <c r="I638" s="277"/>
    </row>
    <row r="639" spans="1:9" x14ac:dyDescent="0.15">
      <c r="A639" s="276"/>
      <c r="B639" s="277"/>
      <c r="C639" s="278"/>
      <c r="D639" s="279"/>
      <c r="E639" s="279"/>
      <c r="F639" s="279"/>
      <c r="G639" s="279"/>
      <c r="H639" s="279"/>
      <c r="I639" s="277"/>
    </row>
    <row r="640" spans="1:9" x14ac:dyDescent="0.15">
      <c r="A640" s="276"/>
      <c r="B640" s="277"/>
      <c r="C640" s="278"/>
      <c r="D640" s="279"/>
      <c r="E640" s="279"/>
      <c r="F640" s="279"/>
      <c r="G640" s="279"/>
      <c r="H640" s="279"/>
      <c r="I640" s="277"/>
    </row>
    <row r="641" spans="1:9" x14ac:dyDescent="0.15">
      <c r="A641" s="276"/>
      <c r="B641" s="277"/>
      <c r="C641" s="278"/>
      <c r="D641" s="279"/>
      <c r="E641" s="279"/>
      <c r="F641" s="279"/>
      <c r="G641" s="279"/>
      <c r="H641" s="279"/>
      <c r="I641" s="277"/>
    </row>
    <row r="642" spans="1:9" x14ac:dyDescent="0.15">
      <c r="A642" s="276"/>
      <c r="B642" s="277"/>
      <c r="C642" s="278"/>
      <c r="D642" s="279"/>
      <c r="E642" s="279"/>
      <c r="F642" s="279"/>
      <c r="G642" s="279"/>
      <c r="H642" s="279"/>
      <c r="I642" s="277"/>
    </row>
    <row r="643" spans="1:9" x14ac:dyDescent="0.15">
      <c r="A643" s="276"/>
      <c r="B643" s="277"/>
      <c r="C643" s="278"/>
      <c r="D643" s="279"/>
      <c r="E643" s="279"/>
      <c r="F643" s="279"/>
      <c r="G643" s="279"/>
      <c r="H643" s="279"/>
      <c r="I643" s="277"/>
    </row>
    <row r="644" spans="1:9" x14ac:dyDescent="0.15">
      <c r="A644" s="276"/>
      <c r="B644" s="277"/>
      <c r="C644" s="278"/>
      <c r="D644" s="279"/>
      <c r="E644" s="279"/>
      <c r="F644" s="279"/>
      <c r="G644" s="279"/>
      <c r="H644" s="279"/>
      <c r="I644" s="277"/>
    </row>
    <row r="645" spans="1:9" x14ac:dyDescent="0.15">
      <c r="A645" s="276"/>
      <c r="B645" s="277"/>
      <c r="C645" s="278"/>
      <c r="D645" s="279"/>
      <c r="E645" s="279"/>
      <c r="F645" s="279"/>
      <c r="G645" s="279"/>
      <c r="H645" s="279"/>
      <c r="I645" s="277"/>
    </row>
    <row r="646" spans="1:9" x14ac:dyDescent="0.15">
      <c r="A646" s="276"/>
      <c r="B646" s="277"/>
      <c r="C646" s="278"/>
      <c r="D646" s="279"/>
      <c r="E646" s="279"/>
      <c r="F646" s="279"/>
      <c r="G646" s="279"/>
      <c r="H646" s="279"/>
      <c r="I646" s="277"/>
    </row>
    <row r="647" spans="1:9" x14ac:dyDescent="0.15">
      <c r="A647" s="276"/>
      <c r="B647" s="277"/>
      <c r="C647" s="278"/>
      <c r="D647" s="279"/>
      <c r="E647" s="279"/>
      <c r="F647" s="279"/>
      <c r="G647" s="279"/>
      <c r="H647" s="279"/>
      <c r="I647" s="277"/>
    </row>
    <row r="648" spans="1:9" x14ac:dyDescent="0.15">
      <c r="A648" s="276"/>
      <c r="B648" s="277"/>
      <c r="C648" s="278"/>
      <c r="D648" s="279"/>
      <c r="E648" s="279"/>
      <c r="F648" s="279"/>
      <c r="G648" s="279"/>
      <c r="H648" s="279"/>
      <c r="I648" s="277"/>
    </row>
    <row r="649" spans="1:9" x14ac:dyDescent="0.15">
      <c r="A649" s="276"/>
      <c r="B649" s="277"/>
      <c r="C649" s="278"/>
      <c r="D649" s="279"/>
      <c r="E649" s="279"/>
      <c r="F649" s="279"/>
      <c r="G649" s="279"/>
      <c r="H649" s="279"/>
      <c r="I649" s="277"/>
    </row>
    <row r="650" spans="1:9" x14ac:dyDescent="0.15">
      <c r="A650" s="276"/>
      <c r="B650" s="277"/>
      <c r="C650" s="278"/>
      <c r="D650" s="279"/>
      <c r="E650" s="279"/>
      <c r="F650" s="279"/>
      <c r="G650" s="279"/>
      <c r="H650" s="279"/>
      <c r="I650" s="277"/>
    </row>
    <row r="651" spans="1:9" x14ac:dyDescent="0.15">
      <c r="A651" s="276"/>
      <c r="B651" s="277"/>
      <c r="C651" s="278"/>
      <c r="D651" s="279"/>
      <c r="E651" s="279"/>
      <c r="F651" s="279"/>
      <c r="G651" s="279"/>
      <c r="H651" s="279"/>
      <c r="I651" s="277"/>
    </row>
    <row r="652" spans="1:9" x14ac:dyDescent="0.15">
      <c r="A652" s="276"/>
      <c r="B652" s="277"/>
      <c r="C652" s="278"/>
      <c r="D652" s="279"/>
      <c r="E652" s="279"/>
      <c r="F652" s="279"/>
      <c r="G652" s="279"/>
      <c r="H652" s="279"/>
      <c r="I652" s="277"/>
    </row>
    <row r="653" spans="1:9" x14ac:dyDescent="0.15">
      <c r="A653" s="276"/>
      <c r="B653" s="277"/>
      <c r="C653" s="278"/>
      <c r="D653" s="279"/>
      <c r="E653" s="279"/>
      <c r="F653" s="279"/>
      <c r="G653" s="279"/>
      <c r="H653" s="279"/>
      <c r="I653" s="277"/>
    </row>
    <row r="654" spans="1:9" x14ac:dyDescent="0.15">
      <c r="A654" s="276"/>
      <c r="B654" s="277"/>
      <c r="C654" s="278"/>
      <c r="D654" s="279"/>
      <c r="E654" s="279"/>
      <c r="F654" s="279"/>
      <c r="G654" s="279"/>
      <c r="H654" s="279"/>
      <c r="I654" s="277"/>
    </row>
    <row r="655" spans="1:9" x14ac:dyDescent="0.15">
      <c r="A655" s="276"/>
      <c r="B655" s="277"/>
      <c r="C655" s="278"/>
      <c r="D655" s="279"/>
      <c r="E655" s="279"/>
      <c r="F655" s="279"/>
      <c r="G655" s="279"/>
      <c r="H655" s="279"/>
      <c r="I655" s="277"/>
    </row>
    <row r="656" spans="1:9" x14ac:dyDescent="0.15">
      <c r="A656" s="276"/>
      <c r="B656" s="277"/>
      <c r="C656" s="278"/>
      <c r="D656" s="279"/>
      <c r="E656" s="279"/>
      <c r="F656" s="279"/>
      <c r="G656" s="279"/>
      <c r="H656" s="279"/>
      <c r="I656" s="277"/>
    </row>
    <row r="657" spans="1:9" x14ac:dyDescent="0.15">
      <c r="A657" s="276"/>
      <c r="B657" s="277"/>
      <c r="C657" s="278"/>
      <c r="D657" s="279"/>
      <c r="E657" s="279"/>
      <c r="F657" s="279"/>
      <c r="G657" s="279"/>
      <c r="H657" s="279"/>
      <c r="I657" s="277"/>
    </row>
    <row r="658" spans="1:9" x14ac:dyDescent="0.15">
      <c r="A658" s="276"/>
      <c r="B658" s="277"/>
      <c r="C658" s="278"/>
      <c r="D658" s="279"/>
      <c r="E658" s="279"/>
      <c r="F658" s="279"/>
      <c r="G658" s="279"/>
      <c r="H658" s="279"/>
      <c r="I658" s="277"/>
    </row>
    <row r="659" spans="1:9" x14ac:dyDescent="0.15">
      <c r="A659" s="276"/>
      <c r="B659" s="277"/>
      <c r="C659" s="278"/>
      <c r="D659" s="279"/>
      <c r="E659" s="279"/>
      <c r="F659" s="279"/>
      <c r="G659" s="279"/>
      <c r="H659" s="279"/>
      <c r="I659" s="277"/>
    </row>
    <row r="660" spans="1:9" x14ac:dyDescent="0.15">
      <c r="A660" s="276"/>
      <c r="B660" s="277"/>
      <c r="C660" s="278"/>
      <c r="D660" s="279"/>
      <c r="E660" s="279"/>
      <c r="F660" s="279"/>
      <c r="G660" s="279"/>
      <c r="H660" s="279"/>
      <c r="I660" s="277"/>
    </row>
    <row r="661" spans="1:9" x14ac:dyDescent="0.15">
      <c r="A661" s="276"/>
      <c r="B661" s="277"/>
      <c r="C661" s="278"/>
      <c r="D661" s="279"/>
      <c r="E661" s="279"/>
      <c r="F661" s="279"/>
      <c r="G661" s="279"/>
      <c r="H661" s="279"/>
      <c r="I661" s="277"/>
    </row>
    <row r="662" spans="1:9" x14ac:dyDescent="0.15">
      <c r="A662" s="276"/>
      <c r="B662" s="277"/>
      <c r="C662" s="278"/>
      <c r="D662" s="279"/>
      <c r="E662" s="279"/>
      <c r="F662" s="279"/>
      <c r="G662" s="279"/>
      <c r="H662" s="279"/>
      <c r="I662" s="277"/>
    </row>
    <row r="663" spans="1:9" x14ac:dyDescent="0.15">
      <c r="A663" s="276"/>
      <c r="B663" s="277"/>
      <c r="C663" s="278"/>
      <c r="D663" s="279"/>
      <c r="E663" s="279"/>
      <c r="F663" s="279"/>
      <c r="G663" s="279"/>
      <c r="H663" s="279"/>
      <c r="I663" s="277"/>
    </row>
    <row r="664" spans="1:9" x14ac:dyDescent="0.15">
      <c r="A664" s="276"/>
      <c r="B664" s="277"/>
      <c r="C664" s="278"/>
      <c r="D664" s="279"/>
      <c r="E664" s="279"/>
      <c r="F664" s="279"/>
      <c r="G664" s="279"/>
      <c r="H664" s="279"/>
      <c r="I664" s="277"/>
    </row>
    <row r="665" spans="1:9" x14ac:dyDescent="0.15">
      <c r="A665" s="276"/>
      <c r="B665" s="277"/>
      <c r="C665" s="278"/>
      <c r="D665" s="279"/>
      <c r="E665" s="279"/>
      <c r="F665" s="279"/>
      <c r="G665" s="279"/>
      <c r="H665" s="279"/>
      <c r="I665" s="277"/>
    </row>
    <row r="666" spans="1:9" x14ac:dyDescent="0.15">
      <c r="A666" s="276"/>
      <c r="B666" s="277"/>
      <c r="C666" s="278"/>
      <c r="D666" s="279"/>
      <c r="E666" s="279"/>
      <c r="F666" s="279"/>
      <c r="G666" s="279"/>
      <c r="H666" s="279"/>
      <c r="I666" s="277"/>
    </row>
    <row r="667" spans="1:9" x14ac:dyDescent="0.15">
      <c r="A667" s="276"/>
      <c r="B667" s="277"/>
      <c r="C667" s="278"/>
      <c r="D667" s="279"/>
      <c r="E667" s="279"/>
      <c r="F667" s="279"/>
      <c r="G667" s="279"/>
      <c r="H667" s="279"/>
      <c r="I667" s="277"/>
    </row>
    <row r="668" spans="1:9" x14ac:dyDescent="0.15">
      <c r="A668" s="276"/>
      <c r="B668" s="277"/>
      <c r="C668" s="278"/>
      <c r="D668" s="279"/>
      <c r="E668" s="279"/>
      <c r="F668" s="279"/>
      <c r="G668" s="279"/>
      <c r="H668" s="279"/>
      <c r="I668" s="277"/>
    </row>
    <row r="669" spans="1:9" x14ac:dyDescent="0.15">
      <c r="A669" s="276"/>
      <c r="B669" s="277"/>
      <c r="C669" s="278"/>
      <c r="D669" s="279"/>
      <c r="E669" s="279"/>
      <c r="F669" s="279"/>
      <c r="G669" s="279"/>
      <c r="H669" s="279"/>
      <c r="I669" s="277"/>
    </row>
    <row r="670" spans="1:9" x14ac:dyDescent="0.15">
      <c r="A670" s="276"/>
      <c r="B670" s="277"/>
      <c r="C670" s="278"/>
      <c r="D670" s="279"/>
      <c r="E670" s="279"/>
      <c r="F670" s="279"/>
      <c r="G670" s="279"/>
      <c r="H670" s="279"/>
      <c r="I670" s="277"/>
    </row>
    <row r="671" spans="1:9" x14ac:dyDescent="0.15">
      <c r="A671" s="276"/>
      <c r="B671" s="277"/>
      <c r="C671" s="278"/>
      <c r="D671" s="279"/>
      <c r="E671" s="279"/>
      <c r="F671" s="279"/>
      <c r="G671" s="279"/>
      <c r="H671" s="279"/>
      <c r="I671" s="277"/>
    </row>
    <row r="672" spans="1:9" x14ac:dyDescent="0.15">
      <c r="A672" s="276"/>
      <c r="B672" s="277"/>
      <c r="C672" s="278"/>
      <c r="D672" s="279"/>
      <c r="E672" s="279"/>
      <c r="F672" s="279"/>
      <c r="G672" s="279"/>
      <c r="H672" s="279"/>
      <c r="I672" s="277"/>
    </row>
    <row r="673" spans="1:9" x14ac:dyDescent="0.15">
      <c r="A673" s="276"/>
      <c r="B673" s="277"/>
      <c r="C673" s="278"/>
      <c r="D673" s="279"/>
      <c r="E673" s="279"/>
      <c r="F673" s="279"/>
      <c r="G673" s="279"/>
      <c r="H673" s="279"/>
      <c r="I673" s="277"/>
    </row>
    <row r="674" spans="1:9" x14ac:dyDescent="0.15">
      <c r="A674" s="276"/>
      <c r="B674" s="277"/>
      <c r="C674" s="278"/>
      <c r="D674" s="279"/>
      <c r="E674" s="279"/>
      <c r="F674" s="279"/>
      <c r="G674" s="279"/>
      <c r="H674" s="279"/>
      <c r="I674" s="277"/>
    </row>
    <row r="675" spans="1:9" x14ac:dyDescent="0.15">
      <c r="A675" s="276"/>
      <c r="B675" s="277"/>
      <c r="C675" s="278"/>
      <c r="D675" s="279"/>
      <c r="E675" s="279"/>
      <c r="F675" s="279"/>
      <c r="G675" s="279"/>
      <c r="H675" s="279"/>
      <c r="I675" s="277"/>
    </row>
    <row r="676" spans="1:9" x14ac:dyDescent="0.15">
      <c r="A676" s="276"/>
      <c r="B676" s="277"/>
      <c r="C676" s="278"/>
      <c r="D676" s="279"/>
      <c r="E676" s="279"/>
      <c r="F676" s="279"/>
      <c r="G676" s="279"/>
      <c r="H676" s="279"/>
      <c r="I676" s="277"/>
    </row>
    <row r="677" spans="1:9" x14ac:dyDescent="0.15">
      <c r="A677" s="276"/>
      <c r="B677" s="277"/>
      <c r="C677" s="278"/>
      <c r="D677" s="279"/>
      <c r="E677" s="279"/>
      <c r="F677" s="279"/>
      <c r="G677" s="279"/>
      <c r="H677" s="279"/>
      <c r="I677" s="277"/>
    </row>
    <row r="678" spans="1:9" x14ac:dyDescent="0.15">
      <c r="A678" s="276"/>
      <c r="B678" s="277"/>
      <c r="C678" s="278"/>
      <c r="D678" s="279"/>
      <c r="E678" s="279"/>
      <c r="F678" s="279"/>
      <c r="G678" s="279"/>
      <c r="H678" s="279"/>
      <c r="I678" s="277"/>
    </row>
    <row r="679" spans="1:9" x14ac:dyDescent="0.15">
      <c r="A679" s="276"/>
      <c r="B679" s="277"/>
      <c r="C679" s="278"/>
      <c r="D679" s="279"/>
      <c r="E679" s="279"/>
      <c r="F679" s="279"/>
      <c r="G679" s="279"/>
      <c r="H679" s="279"/>
      <c r="I679" s="277"/>
    </row>
    <row r="680" spans="1:9" x14ac:dyDescent="0.15">
      <c r="A680" s="276"/>
      <c r="B680" s="277"/>
      <c r="C680" s="278"/>
      <c r="D680" s="279"/>
      <c r="E680" s="279"/>
      <c r="F680" s="279"/>
      <c r="G680" s="279"/>
      <c r="H680" s="279"/>
      <c r="I680" s="277"/>
    </row>
    <row r="681" spans="1:9" x14ac:dyDescent="0.15">
      <c r="A681" s="276"/>
      <c r="B681" s="277"/>
      <c r="C681" s="278"/>
      <c r="D681" s="279"/>
      <c r="E681" s="279"/>
      <c r="F681" s="279"/>
      <c r="G681" s="279"/>
      <c r="H681" s="279"/>
      <c r="I681" s="277"/>
    </row>
    <row r="682" spans="1:9" x14ac:dyDescent="0.15">
      <c r="A682" s="276"/>
      <c r="B682" s="277"/>
      <c r="C682" s="278"/>
      <c r="D682" s="279"/>
      <c r="E682" s="279"/>
      <c r="F682" s="279"/>
      <c r="G682" s="279"/>
      <c r="H682" s="279"/>
      <c r="I682" s="277"/>
    </row>
    <row r="683" spans="1:9" x14ac:dyDescent="0.15">
      <c r="A683" s="276"/>
      <c r="B683" s="277"/>
      <c r="C683" s="278"/>
      <c r="D683" s="279"/>
      <c r="E683" s="279"/>
      <c r="F683" s="279"/>
      <c r="G683" s="279"/>
      <c r="H683" s="279"/>
      <c r="I683" s="277"/>
    </row>
    <row r="684" spans="1:9" x14ac:dyDescent="0.15">
      <c r="A684" s="276"/>
      <c r="B684" s="277"/>
      <c r="C684" s="278"/>
      <c r="D684" s="279"/>
      <c r="E684" s="279"/>
      <c r="F684" s="279"/>
      <c r="G684" s="279"/>
      <c r="H684" s="279"/>
      <c r="I684" s="277"/>
    </row>
    <row r="685" spans="1:9" x14ac:dyDescent="0.15">
      <c r="A685" s="276"/>
      <c r="B685" s="277"/>
      <c r="C685" s="278"/>
      <c r="D685" s="279"/>
      <c r="E685" s="279"/>
      <c r="F685" s="279"/>
      <c r="G685" s="279"/>
      <c r="H685" s="279"/>
      <c r="I685" s="277"/>
    </row>
    <row r="686" spans="1:9" x14ac:dyDescent="0.15">
      <c r="A686" s="276"/>
      <c r="B686" s="277"/>
      <c r="C686" s="278"/>
      <c r="D686" s="279"/>
      <c r="E686" s="279"/>
      <c r="F686" s="279"/>
      <c r="G686" s="279"/>
      <c r="H686" s="279"/>
      <c r="I686" s="277"/>
    </row>
    <row r="687" spans="1:9" x14ac:dyDescent="0.15">
      <c r="A687" s="276"/>
      <c r="B687" s="277"/>
      <c r="C687" s="278"/>
      <c r="D687" s="279"/>
      <c r="E687" s="279"/>
      <c r="F687" s="279"/>
      <c r="G687" s="279"/>
      <c r="H687" s="279"/>
      <c r="I687" s="277"/>
    </row>
    <row r="688" spans="1:9" x14ac:dyDescent="0.15">
      <c r="A688" s="276"/>
      <c r="B688" s="277"/>
      <c r="C688" s="278"/>
      <c r="D688" s="279"/>
      <c r="E688" s="279"/>
      <c r="F688" s="279"/>
      <c r="G688" s="279"/>
      <c r="H688" s="279"/>
      <c r="I688" s="277"/>
    </row>
    <row r="689" spans="1:9" x14ac:dyDescent="0.15">
      <c r="A689" s="276"/>
      <c r="B689" s="277"/>
      <c r="C689" s="278"/>
      <c r="D689" s="279"/>
      <c r="E689" s="279"/>
      <c r="F689" s="279"/>
      <c r="G689" s="279"/>
      <c r="H689" s="279"/>
      <c r="I689" s="277"/>
    </row>
    <row r="690" spans="1:9" x14ac:dyDescent="0.15">
      <c r="A690" s="276"/>
      <c r="B690" s="277"/>
      <c r="C690" s="278"/>
      <c r="D690" s="279"/>
      <c r="E690" s="279"/>
      <c r="F690" s="279"/>
      <c r="G690" s="279"/>
      <c r="H690" s="279"/>
      <c r="I690" s="277"/>
    </row>
    <row r="691" spans="1:9" x14ac:dyDescent="0.15">
      <c r="A691" s="276"/>
      <c r="B691" s="277"/>
      <c r="C691" s="278"/>
      <c r="D691" s="279"/>
      <c r="E691" s="279"/>
      <c r="F691" s="279"/>
      <c r="G691" s="279"/>
      <c r="H691" s="279"/>
      <c r="I691" s="277"/>
    </row>
    <row r="692" spans="1:9" x14ac:dyDescent="0.15">
      <c r="A692" s="276"/>
      <c r="B692" s="277"/>
      <c r="C692" s="278"/>
      <c r="D692" s="279"/>
      <c r="E692" s="279"/>
      <c r="F692" s="279"/>
      <c r="G692" s="279"/>
      <c r="H692" s="279"/>
      <c r="I692" s="277"/>
    </row>
    <row r="693" spans="1:9" x14ac:dyDescent="0.15">
      <c r="A693" s="276"/>
      <c r="B693" s="277"/>
      <c r="C693" s="278"/>
      <c r="D693" s="279"/>
      <c r="E693" s="279"/>
      <c r="F693" s="279"/>
      <c r="G693" s="279"/>
      <c r="H693" s="279"/>
      <c r="I693" s="277"/>
    </row>
    <row r="694" spans="1:9" x14ac:dyDescent="0.15">
      <c r="A694" s="276"/>
      <c r="B694" s="277"/>
      <c r="C694" s="278"/>
      <c r="D694" s="279"/>
      <c r="E694" s="279"/>
      <c r="F694" s="279"/>
      <c r="G694" s="279"/>
      <c r="H694" s="279"/>
      <c r="I694" s="277"/>
    </row>
    <row r="695" spans="1:9" x14ac:dyDescent="0.15">
      <c r="A695" s="276"/>
      <c r="B695" s="277"/>
      <c r="C695" s="278"/>
      <c r="D695" s="279"/>
      <c r="E695" s="279"/>
      <c r="F695" s="279"/>
      <c r="G695" s="279"/>
      <c r="H695" s="279"/>
      <c r="I695" s="277"/>
    </row>
    <row r="696" spans="1:9" x14ac:dyDescent="0.15">
      <c r="A696" s="276"/>
      <c r="B696" s="277"/>
      <c r="C696" s="278"/>
      <c r="D696" s="279"/>
      <c r="E696" s="279"/>
      <c r="F696" s="279"/>
      <c r="G696" s="279"/>
      <c r="H696" s="279"/>
      <c r="I696" s="277"/>
    </row>
    <row r="697" spans="1:9" x14ac:dyDescent="0.15">
      <c r="A697" s="276"/>
      <c r="B697" s="277"/>
      <c r="C697" s="278"/>
      <c r="D697" s="279"/>
      <c r="E697" s="279"/>
      <c r="F697" s="279"/>
      <c r="G697" s="279"/>
      <c r="H697" s="279"/>
      <c r="I697" s="277"/>
    </row>
    <row r="698" spans="1:9" x14ac:dyDescent="0.15">
      <c r="A698" s="276"/>
      <c r="B698" s="277"/>
      <c r="C698" s="278"/>
      <c r="D698" s="279"/>
      <c r="E698" s="279"/>
      <c r="F698" s="279"/>
      <c r="G698" s="279"/>
      <c r="H698" s="279"/>
      <c r="I698" s="277"/>
    </row>
    <row r="699" spans="1:9" x14ac:dyDescent="0.15">
      <c r="A699" s="276"/>
      <c r="B699" s="277"/>
      <c r="C699" s="278"/>
      <c r="D699" s="279"/>
      <c r="E699" s="279"/>
      <c r="F699" s="279"/>
      <c r="G699" s="279"/>
      <c r="H699" s="279"/>
      <c r="I699" s="277"/>
    </row>
    <row r="700" spans="1:9" x14ac:dyDescent="0.15">
      <c r="A700" s="276"/>
      <c r="B700" s="277"/>
      <c r="C700" s="278"/>
      <c r="D700" s="279"/>
      <c r="E700" s="279"/>
      <c r="F700" s="279"/>
      <c r="G700" s="279"/>
      <c r="H700" s="279"/>
      <c r="I700" s="277"/>
    </row>
    <row r="701" spans="1:9" x14ac:dyDescent="0.15">
      <c r="A701" s="276"/>
      <c r="B701" s="277"/>
      <c r="C701" s="278"/>
      <c r="D701" s="279"/>
      <c r="E701" s="279"/>
      <c r="F701" s="279"/>
      <c r="G701" s="279"/>
      <c r="H701" s="279"/>
      <c r="I701" s="277"/>
    </row>
    <row r="702" spans="1:9" x14ac:dyDescent="0.15">
      <c r="A702" s="276"/>
      <c r="B702" s="277"/>
      <c r="C702" s="278"/>
      <c r="D702" s="279"/>
      <c r="E702" s="279"/>
      <c r="F702" s="279"/>
      <c r="G702" s="279"/>
      <c r="H702" s="279"/>
      <c r="I702" s="277"/>
    </row>
    <row r="703" spans="1:9" x14ac:dyDescent="0.15">
      <c r="A703" s="276"/>
      <c r="B703" s="277"/>
      <c r="C703" s="278"/>
      <c r="D703" s="279"/>
      <c r="E703" s="279"/>
      <c r="F703" s="279"/>
      <c r="G703" s="279"/>
      <c r="H703" s="279"/>
      <c r="I703" s="277"/>
    </row>
    <row r="704" spans="1:9" x14ac:dyDescent="0.15">
      <c r="A704" s="276"/>
      <c r="B704" s="277"/>
      <c r="C704" s="278"/>
      <c r="D704" s="279"/>
      <c r="E704" s="279"/>
      <c r="F704" s="279"/>
      <c r="G704" s="279"/>
      <c r="H704" s="279"/>
      <c r="I704" s="277"/>
    </row>
    <row r="705" spans="1:9" x14ac:dyDescent="0.15">
      <c r="A705" s="276"/>
      <c r="B705" s="277"/>
      <c r="C705" s="278"/>
      <c r="D705" s="279"/>
      <c r="E705" s="279"/>
      <c r="F705" s="279"/>
      <c r="G705" s="279"/>
      <c r="H705" s="279"/>
      <c r="I705" s="277"/>
    </row>
    <row r="706" spans="1:9" x14ac:dyDescent="0.15">
      <c r="A706" s="276"/>
      <c r="B706" s="277"/>
      <c r="C706" s="278"/>
      <c r="D706" s="279"/>
      <c r="E706" s="279"/>
      <c r="F706" s="279"/>
      <c r="G706" s="279"/>
      <c r="H706" s="279"/>
      <c r="I706" s="277"/>
    </row>
    <row r="707" spans="1:9" x14ac:dyDescent="0.15">
      <c r="A707" s="276"/>
      <c r="B707" s="277"/>
      <c r="C707" s="278"/>
      <c r="D707" s="279"/>
      <c r="E707" s="279"/>
      <c r="F707" s="279"/>
      <c r="G707" s="279"/>
      <c r="H707" s="279"/>
      <c r="I707" s="277"/>
    </row>
    <row r="708" spans="1:9" x14ac:dyDescent="0.15">
      <c r="A708" s="276"/>
      <c r="B708" s="277"/>
      <c r="C708" s="278"/>
      <c r="D708" s="279"/>
      <c r="E708" s="279"/>
      <c r="F708" s="279"/>
      <c r="G708" s="279"/>
      <c r="H708" s="279"/>
      <c r="I708" s="277"/>
    </row>
    <row r="709" spans="1:9" x14ac:dyDescent="0.15">
      <c r="A709" s="276"/>
      <c r="B709" s="277"/>
      <c r="C709" s="278"/>
      <c r="D709" s="279"/>
      <c r="E709" s="279"/>
      <c r="F709" s="279"/>
      <c r="G709" s="279"/>
      <c r="H709" s="279"/>
      <c r="I709" s="277"/>
    </row>
    <row r="710" spans="1:9" x14ac:dyDescent="0.15">
      <c r="A710" s="276"/>
      <c r="B710" s="277"/>
      <c r="C710" s="278"/>
      <c r="D710" s="279"/>
      <c r="E710" s="279"/>
      <c r="F710" s="279"/>
      <c r="G710" s="279"/>
      <c r="H710" s="279"/>
      <c r="I710" s="277"/>
    </row>
    <row r="711" spans="1:9" x14ac:dyDescent="0.15">
      <c r="A711" s="276"/>
      <c r="B711" s="277"/>
      <c r="C711" s="278"/>
      <c r="D711" s="279"/>
      <c r="E711" s="279"/>
      <c r="F711" s="279"/>
      <c r="G711" s="279"/>
      <c r="H711" s="279"/>
      <c r="I711" s="277"/>
    </row>
    <row r="712" spans="1:9" x14ac:dyDescent="0.15">
      <c r="A712" s="276"/>
      <c r="B712" s="277"/>
      <c r="C712" s="278"/>
      <c r="D712" s="279"/>
      <c r="E712" s="279"/>
      <c r="F712" s="279"/>
      <c r="G712" s="279"/>
      <c r="H712" s="279"/>
      <c r="I712" s="277"/>
    </row>
    <row r="713" spans="1:9" x14ac:dyDescent="0.15">
      <c r="A713" s="276"/>
      <c r="B713" s="277"/>
      <c r="C713" s="278"/>
      <c r="D713" s="279"/>
      <c r="E713" s="279"/>
      <c r="F713" s="279"/>
      <c r="G713" s="279"/>
      <c r="H713" s="279"/>
      <c r="I713" s="277"/>
    </row>
    <row r="714" spans="1:9" x14ac:dyDescent="0.15">
      <c r="A714" s="276"/>
      <c r="B714" s="277"/>
      <c r="C714" s="278"/>
      <c r="D714" s="279"/>
      <c r="E714" s="279"/>
      <c r="F714" s="279"/>
      <c r="G714" s="279"/>
      <c r="H714" s="279"/>
      <c r="I714" s="277"/>
    </row>
    <row r="715" spans="1:9" x14ac:dyDescent="0.15">
      <c r="A715" s="276"/>
      <c r="B715" s="277"/>
      <c r="C715" s="278"/>
      <c r="D715" s="279"/>
      <c r="E715" s="279"/>
      <c r="F715" s="279"/>
      <c r="G715" s="279"/>
      <c r="H715" s="279"/>
      <c r="I715" s="277"/>
    </row>
    <row r="716" spans="1:9" x14ac:dyDescent="0.15">
      <c r="A716" s="276"/>
      <c r="B716" s="277"/>
      <c r="C716" s="278"/>
      <c r="D716" s="279"/>
      <c r="E716" s="279"/>
      <c r="F716" s="279"/>
      <c r="G716" s="279"/>
      <c r="H716" s="279"/>
      <c r="I716" s="277"/>
    </row>
    <row r="717" spans="1:9" x14ac:dyDescent="0.15">
      <c r="A717" s="276"/>
      <c r="B717" s="277"/>
      <c r="C717" s="278"/>
      <c r="D717" s="279"/>
      <c r="E717" s="279"/>
      <c r="F717" s="279"/>
      <c r="G717" s="279"/>
      <c r="H717" s="279"/>
      <c r="I717" s="277"/>
    </row>
    <row r="718" spans="1:9" x14ac:dyDescent="0.15">
      <c r="A718" s="276"/>
      <c r="B718" s="277"/>
      <c r="C718" s="278"/>
      <c r="D718" s="279"/>
      <c r="E718" s="279"/>
      <c r="F718" s="279"/>
      <c r="G718" s="279"/>
      <c r="H718" s="279"/>
      <c r="I718" s="277"/>
    </row>
    <row r="719" spans="1:9" x14ac:dyDescent="0.15">
      <c r="A719" s="276"/>
      <c r="B719" s="277"/>
      <c r="C719" s="278"/>
      <c r="D719" s="279"/>
      <c r="E719" s="279"/>
      <c r="F719" s="279"/>
      <c r="G719" s="279"/>
      <c r="H719" s="279"/>
      <c r="I719" s="277"/>
    </row>
    <row r="720" spans="1:9" x14ac:dyDescent="0.15">
      <c r="A720" s="276"/>
      <c r="B720" s="277"/>
      <c r="C720" s="278"/>
      <c r="D720" s="279"/>
      <c r="E720" s="279"/>
      <c r="F720" s="279"/>
      <c r="G720" s="279"/>
      <c r="H720" s="279"/>
      <c r="I720" s="277"/>
    </row>
    <row r="721" spans="1:9" x14ac:dyDescent="0.15">
      <c r="A721" s="276"/>
      <c r="B721" s="277"/>
      <c r="C721" s="278"/>
      <c r="D721" s="279"/>
      <c r="E721" s="279"/>
      <c r="F721" s="279"/>
      <c r="G721" s="279"/>
      <c r="H721" s="279"/>
      <c r="I721" s="277"/>
    </row>
    <row r="722" spans="1:9" x14ac:dyDescent="0.15">
      <c r="A722" s="276"/>
      <c r="B722" s="277"/>
      <c r="C722" s="278"/>
      <c r="D722" s="279"/>
      <c r="E722" s="279"/>
      <c r="F722" s="279"/>
      <c r="G722" s="279"/>
      <c r="H722" s="279"/>
      <c r="I722" s="277"/>
    </row>
    <row r="723" spans="1:9" x14ac:dyDescent="0.15">
      <c r="A723" s="276"/>
      <c r="B723" s="277"/>
      <c r="C723" s="278"/>
      <c r="D723" s="279"/>
      <c r="E723" s="279"/>
      <c r="F723" s="279"/>
      <c r="G723" s="279"/>
      <c r="H723" s="279"/>
      <c r="I723" s="277"/>
    </row>
    <row r="724" spans="1:9" x14ac:dyDescent="0.15">
      <c r="A724" s="276"/>
      <c r="B724" s="277"/>
      <c r="C724" s="278"/>
      <c r="D724" s="279"/>
      <c r="E724" s="279"/>
      <c r="F724" s="279"/>
      <c r="G724" s="279"/>
      <c r="H724" s="279"/>
      <c r="I724" s="277"/>
    </row>
    <row r="725" spans="1:9" x14ac:dyDescent="0.15">
      <c r="A725" s="276"/>
      <c r="B725" s="277"/>
      <c r="C725" s="278"/>
      <c r="D725" s="279"/>
      <c r="E725" s="279"/>
      <c r="F725" s="279"/>
      <c r="G725" s="279"/>
      <c r="H725" s="279"/>
      <c r="I725" s="277"/>
    </row>
    <row r="726" spans="1:9" x14ac:dyDescent="0.15">
      <c r="A726" s="276"/>
      <c r="B726" s="277"/>
      <c r="C726" s="278"/>
      <c r="D726" s="279"/>
      <c r="E726" s="279"/>
      <c r="F726" s="279"/>
      <c r="G726" s="279"/>
      <c r="H726" s="279"/>
      <c r="I726" s="277"/>
    </row>
    <row r="727" spans="1:9" x14ac:dyDescent="0.15">
      <c r="A727" s="276"/>
      <c r="B727" s="277"/>
      <c r="C727" s="278"/>
      <c r="D727" s="279"/>
      <c r="E727" s="279"/>
      <c r="F727" s="279"/>
      <c r="G727" s="279"/>
      <c r="H727" s="279"/>
      <c r="I727" s="277"/>
    </row>
    <row r="728" spans="1:9" x14ac:dyDescent="0.15">
      <c r="A728" s="276"/>
      <c r="B728" s="277"/>
      <c r="C728" s="278"/>
      <c r="D728" s="279"/>
      <c r="E728" s="279"/>
      <c r="F728" s="279"/>
      <c r="G728" s="279"/>
      <c r="H728" s="279"/>
      <c r="I728" s="277"/>
    </row>
    <row r="729" spans="1:9" x14ac:dyDescent="0.15">
      <c r="A729" s="276"/>
      <c r="B729" s="277"/>
      <c r="C729" s="278"/>
      <c r="D729" s="279"/>
      <c r="E729" s="279"/>
      <c r="F729" s="279"/>
      <c r="G729" s="279"/>
      <c r="H729" s="279"/>
      <c r="I729" s="277"/>
    </row>
    <row r="730" spans="1:9" x14ac:dyDescent="0.15">
      <c r="A730" s="276"/>
      <c r="B730" s="277"/>
      <c r="C730" s="278"/>
      <c r="D730" s="279"/>
      <c r="E730" s="279"/>
      <c r="F730" s="279"/>
      <c r="G730" s="279"/>
      <c r="H730" s="279"/>
      <c r="I730" s="277"/>
    </row>
    <row r="731" spans="1:9" x14ac:dyDescent="0.15">
      <c r="A731" s="276"/>
      <c r="B731" s="277"/>
      <c r="C731" s="278"/>
      <c r="D731" s="279"/>
      <c r="E731" s="279"/>
      <c r="F731" s="279"/>
      <c r="G731" s="279"/>
      <c r="H731" s="279"/>
      <c r="I731" s="277"/>
    </row>
    <row r="732" spans="1:9" x14ac:dyDescent="0.15">
      <c r="A732" s="276"/>
      <c r="B732" s="277"/>
      <c r="C732" s="278"/>
      <c r="D732" s="279"/>
      <c r="E732" s="279"/>
      <c r="F732" s="279"/>
      <c r="G732" s="279"/>
      <c r="H732" s="279"/>
      <c r="I732" s="277"/>
    </row>
    <row r="733" spans="1:9" x14ac:dyDescent="0.15">
      <c r="A733" s="276"/>
      <c r="B733" s="277"/>
      <c r="C733" s="278"/>
      <c r="D733" s="279"/>
      <c r="E733" s="279"/>
      <c r="F733" s="279"/>
      <c r="G733" s="279"/>
      <c r="H733" s="279"/>
      <c r="I733" s="277"/>
    </row>
    <row r="734" spans="1:9" x14ac:dyDescent="0.15">
      <c r="A734" s="276"/>
      <c r="B734" s="277"/>
      <c r="C734" s="278"/>
      <c r="D734" s="279"/>
      <c r="E734" s="279"/>
      <c r="F734" s="279"/>
      <c r="G734" s="279"/>
      <c r="H734" s="279"/>
      <c r="I734" s="277"/>
    </row>
    <row r="735" spans="1:9" x14ac:dyDescent="0.15">
      <c r="A735" s="276"/>
      <c r="B735" s="277"/>
      <c r="C735" s="278"/>
      <c r="D735" s="279"/>
      <c r="E735" s="279"/>
      <c r="F735" s="279"/>
      <c r="G735" s="279"/>
      <c r="H735" s="279"/>
      <c r="I735" s="277"/>
    </row>
    <row r="736" spans="1:9" x14ac:dyDescent="0.15">
      <c r="A736" s="276"/>
      <c r="B736" s="277"/>
      <c r="C736" s="278"/>
      <c r="D736" s="279"/>
      <c r="E736" s="279"/>
      <c r="F736" s="279"/>
      <c r="G736" s="279"/>
      <c r="H736" s="279"/>
      <c r="I736" s="277"/>
    </row>
    <row r="737" spans="1:9" x14ac:dyDescent="0.15">
      <c r="A737" s="276"/>
      <c r="B737" s="277"/>
      <c r="C737" s="278"/>
      <c r="D737" s="279"/>
      <c r="E737" s="279"/>
      <c r="F737" s="279"/>
      <c r="G737" s="279"/>
      <c r="H737" s="279"/>
      <c r="I737" s="277"/>
    </row>
    <row r="738" spans="1:9" x14ac:dyDescent="0.15">
      <c r="A738" s="276"/>
      <c r="B738" s="277"/>
      <c r="C738" s="278"/>
      <c r="D738" s="279"/>
      <c r="E738" s="279"/>
      <c r="F738" s="279"/>
      <c r="G738" s="279"/>
      <c r="H738" s="279"/>
      <c r="I738" s="277"/>
    </row>
    <row r="739" spans="1:9" x14ac:dyDescent="0.15">
      <c r="A739" s="276"/>
      <c r="B739" s="277"/>
      <c r="C739" s="278"/>
      <c r="D739" s="279"/>
      <c r="E739" s="279"/>
      <c r="F739" s="279"/>
      <c r="G739" s="279"/>
      <c r="H739" s="279"/>
      <c r="I739" s="277"/>
    </row>
    <row r="740" spans="1:9" x14ac:dyDescent="0.15">
      <c r="A740" s="276"/>
      <c r="B740" s="277"/>
      <c r="C740" s="278"/>
      <c r="D740" s="279"/>
      <c r="E740" s="279"/>
      <c r="F740" s="279"/>
      <c r="G740" s="279"/>
      <c r="H740" s="279"/>
      <c r="I740" s="277"/>
    </row>
    <row r="741" spans="1:9" x14ac:dyDescent="0.15">
      <c r="A741" s="276"/>
      <c r="B741" s="277"/>
      <c r="C741" s="278"/>
      <c r="D741" s="279"/>
      <c r="E741" s="279"/>
      <c r="F741" s="279"/>
      <c r="G741" s="279"/>
      <c r="H741" s="279"/>
      <c r="I741" s="277"/>
    </row>
    <row r="742" spans="1:9" x14ac:dyDescent="0.15">
      <c r="A742" s="276"/>
      <c r="B742" s="277"/>
      <c r="C742" s="278"/>
      <c r="D742" s="279"/>
      <c r="E742" s="279"/>
      <c r="F742" s="279"/>
      <c r="G742" s="279"/>
      <c r="H742" s="279"/>
      <c r="I742" s="277"/>
    </row>
    <row r="743" spans="1:9" x14ac:dyDescent="0.15">
      <c r="A743" s="276"/>
      <c r="B743" s="277"/>
      <c r="C743" s="278"/>
      <c r="D743" s="279"/>
      <c r="E743" s="279"/>
      <c r="F743" s="279"/>
      <c r="G743" s="279"/>
      <c r="H743" s="279"/>
      <c r="I743" s="277"/>
    </row>
    <row r="744" spans="1:9" x14ac:dyDescent="0.15">
      <c r="A744" s="276"/>
      <c r="B744" s="277"/>
      <c r="C744" s="278"/>
      <c r="D744" s="279"/>
      <c r="E744" s="279"/>
      <c r="F744" s="279"/>
      <c r="G744" s="279"/>
      <c r="H744" s="279"/>
      <c r="I744" s="277"/>
    </row>
    <row r="745" spans="1:9" x14ac:dyDescent="0.15">
      <c r="A745" s="276"/>
      <c r="B745" s="277"/>
      <c r="C745" s="278"/>
      <c r="D745" s="279"/>
      <c r="E745" s="279"/>
      <c r="F745" s="279"/>
      <c r="G745" s="279"/>
      <c r="H745" s="279"/>
      <c r="I745" s="277"/>
    </row>
    <row r="746" spans="1:9" x14ac:dyDescent="0.15">
      <c r="A746" s="276"/>
      <c r="B746" s="277"/>
      <c r="C746" s="278"/>
      <c r="D746" s="279"/>
      <c r="E746" s="279"/>
      <c r="F746" s="279"/>
      <c r="G746" s="279"/>
      <c r="H746" s="279"/>
      <c r="I746" s="277"/>
    </row>
    <row r="747" spans="1:9" x14ac:dyDescent="0.15">
      <c r="A747" s="276"/>
      <c r="B747" s="277"/>
      <c r="C747" s="278"/>
      <c r="D747" s="279"/>
      <c r="E747" s="279"/>
      <c r="F747" s="279"/>
      <c r="G747" s="279"/>
      <c r="H747" s="279"/>
      <c r="I747" s="277"/>
    </row>
    <row r="748" spans="1:9" x14ac:dyDescent="0.15">
      <c r="A748" s="276"/>
      <c r="B748" s="277"/>
      <c r="C748" s="278"/>
      <c r="D748" s="279"/>
      <c r="E748" s="279"/>
      <c r="F748" s="279"/>
      <c r="G748" s="279"/>
      <c r="H748" s="279"/>
      <c r="I748" s="277"/>
    </row>
    <row r="749" spans="1:9" x14ac:dyDescent="0.15">
      <c r="A749" s="276"/>
      <c r="B749" s="277"/>
      <c r="C749" s="278"/>
      <c r="D749" s="279"/>
      <c r="E749" s="279"/>
      <c r="F749" s="279"/>
      <c r="G749" s="279"/>
      <c r="H749" s="279"/>
      <c r="I749" s="277"/>
    </row>
    <row r="750" spans="1:9" x14ac:dyDescent="0.15">
      <c r="A750" s="276"/>
      <c r="B750" s="277"/>
      <c r="C750" s="278"/>
      <c r="D750" s="279"/>
      <c r="E750" s="279"/>
      <c r="F750" s="279"/>
      <c r="G750" s="279"/>
      <c r="H750" s="279"/>
      <c r="I750" s="277"/>
    </row>
    <row r="751" spans="1:9" x14ac:dyDescent="0.15">
      <c r="A751" s="276"/>
      <c r="B751" s="277"/>
      <c r="C751" s="278"/>
      <c r="D751" s="279"/>
      <c r="E751" s="279"/>
      <c r="F751" s="279"/>
      <c r="G751" s="279"/>
      <c r="H751" s="279"/>
      <c r="I751" s="277"/>
    </row>
    <row r="752" spans="1:9" x14ac:dyDescent="0.15">
      <c r="A752" s="276"/>
      <c r="B752" s="277"/>
      <c r="C752" s="278"/>
      <c r="D752" s="279"/>
      <c r="E752" s="279"/>
      <c r="F752" s="279"/>
      <c r="G752" s="279"/>
      <c r="H752" s="279"/>
      <c r="I752" s="277"/>
    </row>
    <row r="753" spans="1:9" x14ac:dyDescent="0.15">
      <c r="A753" s="276"/>
      <c r="B753" s="277"/>
      <c r="C753" s="278"/>
      <c r="D753" s="279"/>
      <c r="E753" s="279"/>
      <c r="F753" s="279"/>
      <c r="G753" s="279"/>
      <c r="H753" s="279"/>
      <c r="I753" s="277"/>
    </row>
    <row r="754" spans="1:9" x14ac:dyDescent="0.15">
      <c r="A754" s="276"/>
      <c r="B754" s="277"/>
      <c r="C754" s="278"/>
      <c r="D754" s="279"/>
      <c r="E754" s="279"/>
      <c r="F754" s="279"/>
      <c r="G754" s="279"/>
      <c r="H754" s="279"/>
      <c r="I754" s="277"/>
    </row>
    <row r="755" spans="1:9" x14ac:dyDescent="0.15">
      <c r="A755" s="276"/>
      <c r="B755" s="277"/>
      <c r="C755" s="278"/>
      <c r="D755" s="279"/>
      <c r="E755" s="279"/>
      <c r="F755" s="279"/>
      <c r="G755" s="279"/>
      <c r="H755" s="279"/>
      <c r="I755" s="277"/>
    </row>
    <row r="756" spans="1:9" x14ac:dyDescent="0.15">
      <c r="A756" s="276"/>
      <c r="B756" s="277"/>
      <c r="C756" s="278"/>
      <c r="D756" s="279"/>
      <c r="E756" s="279"/>
      <c r="F756" s="279"/>
      <c r="G756" s="279"/>
      <c r="H756" s="279"/>
      <c r="I756" s="277"/>
    </row>
    <row r="757" spans="1:9" x14ac:dyDescent="0.15">
      <c r="A757" s="276"/>
      <c r="B757" s="277"/>
      <c r="C757" s="278"/>
      <c r="D757" s="279"/>
      <c r="E757" s="279"/>
      <c r="F757" s="279"/>
      <c r="G757" s="279"/>
      <c r="H757" s="279"/>
      <c r="I757" s="277"/>
    </row>
    <row r="758" spans="1:9" x14ac:dyDescent="0.15">
      <c r="A758" s="276"/>
      <c r="B758" s="277"/>
      <c r="C758" s="278"/>
      <c r="D758" s="279"/>
      <c r="E758" s="279"/>
      <c r="F758" s="279"/>
      <c r="G758" s="279"/>
      <c r="H758" s="279"/>
      <c r="I758" s="277"/>
    </row>
    <row r="759" spans="1:9" x14ac:dyDescent="0.15">
      <c r="A759" s="276"/>
      <c r="B759" s="277"/>
      <c r="C759" s="278"/>
      <c r="D759" s="279"/>
      <c r="E759" s="279"/>
      <c r="F759" s="279"/>
      <c r="G759" s="279"/>
      <c r="H759" s="279"/>
      <c r="I759" s="277"/>
    </row>
    <row r="760" spans="1:9" x14ac:dyDescent="0.15">
      <c r="A760" s="276"/>
      <c r="B760" s="277"/>
      <c r="C760" s="278"/>
      <c r="D760" s="279"/>
      <c r="E760" s="279"/>
      <c r="F760" s="279"/>
      <c r="G760" s="279"/>
      <c r="H760" s="279"/>
      <c r="I760" s="277"/>
    </row>
    <row r="761" spans="1:9" x14ac:dyDescent="0.15">
      <c r="A761" s="276"/>
      <c r="B761" s="277"/>
      <c r="C761" s="278"/>
      <c r="D761" s="279"/>
      <c r="E761" s="279"/>
      <c r="F761" s="279"/>
      <c r="G761" s="279"/>
      <c r="H761" s="279"/>
      <c r="I761" s="277"/>
    </row>
    <row r="762" spans="1:9" x14ac:dyDescent="0.15">
      <c r="A762" s="276"/>
      <c r="B762" s="277"/>
      <c r="C762" s="278"/>
      <c r="D762" s="279"/>
      <c r="E762" s="279"/>
      <c r="F762" s="279"/>
      <c r="G762" s="279"/>
      <c r="H762" s="279"/>
      <c r="I762" s="277"/>
    </row>
    <row r="763" spans="1:9" x14ac:dyDescent="0.15">
      <c r="A763" s="276"/>
      <c r="B763" s="277"/>
      <c r="C763" s="278"/>
      <c r="D763" s="279"/>
      <c r="E763" s="279"/>
      <c r="F763" s="279"/>
      <c r="G763" s="279"/>
      <c r="H763" s="279"/>
      <c r="I763" s="277"/>
    </row>
    <row r="764" spans="1:9" x14ac:dyDescent="0.15">
      <c r="A764" s="276"/>
      <c r="B764" s="277"/>
      <c r="C764" s="278"/>
      <c r="D764" s="279"/>
      <c r="E764" s="279"/>
      <c r="F764" s="279"/>
      <c r="G764" s="279"/>
      <c r="H764" s="279"/>
      <c r="I764" s="277"/>
    </row>
    <row r="765" spans="1:9" x14ac:dyDescent="0.15">
      <c r="A765" s="276"/>
      <c r="B765" s="277"/>
      <c r="C765" s="278"/>
      <c r="D765" s="279"/>
      <c r="E765" s="279"/>
      <c r="F765" s="279"/>
      <c r="G765" s="279"/>
      <c r="H765" s="279"/>
      <c r="I765" s="277"/>
    </row>
    <row r="766" spans="1:9" x14ac:dyDescent="0.15">
      <c r="A766" s="276"/>
      <c r="B766" s="277"/>
      <c r="C766" s="278"/>
      <c r="D766" s="279"/>
      <c r="E766" s="279"/>
      <c r="F766" s="279"/>
      <c r="G766" s="279"/>
      <c r="H766" s="279"/>
      <c r="I766" s="277"/>
    </row>
    <row r="767" spans="1:9" x14ac:dyDescent="0.15">
      <c r="A767" s="276"/>
      <c r="B767" s="277"/>
      <c r="C767" s="278"/>
      <c r="D767" s="279"/>
      <c r="E767" s="279"/>
      <c r="F767" s="279"/>
      <c r="G767" s="279"/>
      <c r="H767" s="279"/>
      <c r="I767" s="277"/>
    </row>
    <row r="768" spans="1:9" x14ac:dyDescent="0.15">
      <c r="A768" s="276"/>
      <c r="B768" s="277"/>
      <c r="C768" s="278"/>
      <c r="D768" s="279"/>
      <c r="E768" s="279"/>
      <c r="F768" s="279"/>
      <c r="G768" s="279"/>
      <c r="H768" s="279"/>
      <c r="I768" s="277"/>
    </row>
    <row r="769" spans="1:9" x14ac:dyDescent="0.15">
      <c r="A769" s="276"/>
      <c r="B769" s="277"/>
      <c r="C769" s="278"/>
      <c r="D769" s="279"/>
      <c r="E769" s="279"/>
      <c r="F769" s="279"/>
      <c r="G769" s="279"/>
      <c r="H769" s="279"/>
      <c r="I769" s="277"/>
    </row>
    <row r="770" spans="1:9" x14ac:dyDescent="0.15">
      <c r="A770" s="276"/>
      <c r="B770" s="277"/>
      <c r="C770" s="278"/>
      <c r="D770" s="279"/>
      <c r="E770" s="279"/>
      <c r="F770" s="279"/>
      <c r="G770" s="279"/>
      <c r="H770" s="279"/>
      <c r="I770" s="277"/>
    </row>
    <row r="771" spans="1:9" x14ac:dyDescent="0.15">
      <c r="A771" s="276"/>
      <c r="B771" s="277"/>
      <c r="C771" s="278"/>
      <c r="D771" s="279"/>
      <c r="E771" s="279"/>
      <c r="F771" s="279"/>
      <c r="G771" s="279"/>
      <c r="H771" s="279"/>
      <c r="I771" s="277"/>
    </row>
    <row r="772" spans="1:9" x14ac:dyDescent="0.15">
      <c r="A772" s="276"/>
      <c r="B772" s="277"/>
      <c r="C772" s="278"/>
      <c r="D772" s="279"/>
      <c r="E772" s="279"/>
      <c r="F772" s="279"/>
      <c r="G772" s="279"/>
      <c r="H772" s="279"/>
      <c r="I772" s="277"/>
    </row>
    <row r="773" spans="1:9" x14ac:dyDescent="0.15">
      <c r="A773" s="276"/>
      <c r="B773" s="277"/>
      <c r="C773" s="278"/>
      <c r="D773" s="279"/>
      <c r="E773" s="279"/>
      <c r="F773" s="279"/>
      <c r="G773" s="279"/>
      <c r="H773" s="279"/>
      <c r="I773" s="277"/>
    </row>
    <row r="774" spans="1:9" x14ac:dyDescent="0.15">
      <c r="A774" s="276"/>
      <c r="B774" s="277"/>
      <c r="C774" s="278"/>
      <c r="D774" s="279"/>
      <c r="E774" s="279"/>
      <c r="F774" s="279"/>
      <c r="G774" s="279"/>
      <c r="H774" s="279"/>
      <c r="I774" s="277"/>
    </row>
    <row r="775" spans="1:9" x14ac:dyDescent="0.15">
      <c r="A775" s="276"/>
      <c r="B775" s="277"/>
      <c r="C775" s="278"/>
      <c r="D775" s="279"/>
      <c r="E775" s="279"/>
      <c r="F775" s="279"/>
      <c r="G775" s="279"/>
      <c r="H775" s="279"/>
      <c r="I775" s="277"/>
    </row>
    <row r="776" spans="1:9" x14ac:dyDescent="0.15">
      <c r="A776" s="276"/>
      <c r="B776" s="277"/>
      <c r="C776" s="278"/>
      <c r="D776" s="279"/>
      <c r="E776" s="279"/>
      <c r="F776" s="279"/>
      <c r="G776" s="279"/>
      <c r="H776" s="279"/>
      <c r="I776" s="277"/>
    </row>
    <row r="777" spans="1:9" x14ac:dyDescent="0.15">
      <c r="A777" s="276"/>
      <c r="B777" s="277"/>
      <c r="C777" s="278"/>
      <c r="D777" s="279"/>
      <c r="E777" s="279"/>
      <c r="F777" s="279"/>
      <c r="G777" s="279"/>
      <c r="H777" s="279"/>
      <c r="I777" s="277"/>
    </row>
  </sheetData>
  <autoFilter ref="B1:B777" xr:uid="{00000000-0009-0000-0000-000004000000}"/>
  <mergeCells count="6">
    <mergeCell ref="H5:K5"/>
    <mergeCell ref="A26:A27"/>
    <mergeCell ref="A2:F2"/>
    <mergeCell ref="A5:B7"/>
    <mergeCell ref="C5:E5"/>
    <mergeCell ref="F5:G5"/>
  </mergeCells>
  <phoneticPr fontId="3"/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 alignWithMargins="0"/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9" tint="0.79998168889431442"/>
    <pageSetUpPr fitToPage="1"/>
  </sheetPr>
  <dimension ref="A1:L305"/>
  <sheetViews>
    <sheetView topLeftCell="A124" zoomScaleNormal="100" zoomScaleSheetLayoutView="90" workbookViewId="0">
      <selection activeCell="A135" sqref="A135:XFD138"/>
    </sheetView>
  </sheetViews>
  <sheetFormatPr defaultRowHeight="13.5" x14ac:dyDescent="0.15"/>
  <cols>
    <col min="1" max="1" width="11.625" style="309" customWidth="1"/>
    <col min="2" max="2" width="30.625" style="162" customWidth="1"/>
    <col min="3" max="3" width="6.625" style="111" customWidth="1"/>
    <col min="4" max="5" width="9.125" style="112" bestFit="1" customWidth="1"/>
    <col min="6" max="6" width="11.375" style="112" customWidth="1"/>
    <col min="7" max="7" width="9" style="112"/>
    <col min="8" max="8" width="9.125" style="112" bestFit="1" customWidth="1"/>
    <col min="9" max="9" width="9" style="660"/>
    <col min="10" max="11" width="9" style="162"/>
    <col min="12" max="12" width="11.625" style="162" bestFit="1" customWidth="1"/>
  </cols>
  <sheetData>
    <row r="1" spans="1:12" s="4" customFormat="1" ht="18" customHeight="1" x14ac:dyDescent="0.2">
      <c r="A1" s="611" t="s">
        <v>156</v>
      </c>
      <c r="B1" s="611"/>
      <c r="C1" s="1"/>
      <c r="D1" s="2"/>
      <c r="E1" s="2"/>
      <c r="F1" s="2"/>
      <c r="G1" s="2"/>
      <c r="H1" s="3"/>
      <c r="I1" s="658"/>
      <c r="J1" s="590"/>
      <c r="K1" s="590"/>
      <c r="L1" s="590"/>
    </row>
    <row r="2" spans="1:12" s="4" customFormat="1" ht="18" customHeight="1" x14ac:dyDescent="0.2">
      <c r="A2" s="991" t="s">
        <v>1</v>
      </c>
      <c r="B2" s="991"/>
      <c r="C2" s="991"/>
      <c r="D2" s="991"/>
      <c r="E2" s="991"/>
      <c r="F2" s="991"/>
      <c r="G2" s="2"/>
      <c r="H2" s="3"/>
      <c r="I2" s="658"/>
      <c r="J2" s="590"/>
      <c r="K2" s="590"/>
      <c r="L2" s="590"/>
    </row>
    <row r="4" spans="1:12" ht="30.75" customHeight="1" thickBot="1" x14ac:dyDescent="0.2">
      <c r="A4" s="113" t="s">
        <v>276</v>
      </c>
      <c r="C4" s="13"/>
      <c r="D4" s="14"/>
      <c r="E4" s="14"/>
      <c r="F4" s="14"/>
      <c r="G4" s="14"/>
      <c r="H4" s="14"/>
    </row>
    <row r="5" spans="1:12" s="162" customFormat="1" ht="27" customHeight="1" x14ac:dyDescent="0.15">
      <c r="A5" s="997" t="s">
        <v>16</v>
      </c>
      <c r="B5" s="1005"/>
      <c r="C5" s="237"/>
      <c r="D5" s="1003" t="s">
        <v>17</v>
      </c>
      <c r="E5" s="1004"/>
      <c r="F5" s="1005"/>
      <c r="G5" s="997" t="s">
        <v>18</v>
      </c>
      <c r="H5" s="998"/>
      <c r="I5" s="1006" t="s">
        <v>19</v>
      </c>
      <c r="J5" s="1007"/>
      <c r="K5" s="1007"/>
      <c r="L5" s="1008"/>
    </row>
    <row r="6" spans="1:12" s="162" customFormat="1" ht="27" customHeight="1" x14ac:dyDescent="0.15">
      <c r="A6" s="999"/>
      <c r="B6" s="1026"/>
      <c r="C6" s="238" t="s">
        <v>20</v>
      </c>
      <c r="D6" s="229" t="s">
        <v>21</v>
      </c>
      <c r="E6" s="212" t="s">
        <v>22</v>
      </c>
      <c r="F6" s="227" t="s">
        <v>23</v>
      </c>
      <c r="G6" s="240" t="s">
        <v>202</v>
      </c>
      <c r="H6" s="163" t="s">
        <v>25</v>
      </c>
      <c r="I6" s="661" t="s">
        <v>2</v>
      </c>
      <c r="J6" s="213" t="s">
        <v>26</v>
      </c>
      <c r="K6" s="215" t="s">
        <v>31</v>
      </c>
      <c r="L6" s="587" t="s">
        <v>32</v>
      </c>
    </row>
    <row r="7" spans="1:12" s="162" customFormat="1" ht="36" customHeight="1" thickBot="1" x14ac:dyDescent="0.2">
      <c r="A7" s="999" t="s">
        <v>33</v>
      </c>
      <c r="B7" s="1026"/>
      <c r="C7" s="294"/>
      <c r="D7" s="230"/>
      <c r="E7" s="197">
        <f t="shared" ref="E7:F7" si="0">E48+E61+E82+E105+E140+E153</f>
        <v>157</v>
      </c>
      <c r="F7" s="225">
        <f t="shared" si="0"/>
        <v>2811.4400000000005</v>
      </c>
      <c r="G7" s="576"/>
      <c r="H7" s="345"/>
      <c r="I7" s="662"/>
      <c r="J7" s="197"/>
      <c r="K7" s="197">
        <f>K48+K61+K82+K105+K140+K153</f>
        <v>25844</v>
      </c>
      <c r="L7" s="838">
        <f>L48+L61+L82+L105+L140+L153</f>
        <v>849581.87000000023</v>
      </c>
    </row>
    <row r="8" spans="1:12" s="162" customFormat="1" x14ac:dyDescent="0.15">
      <c r="A8" s="284" t="s">
        <v>34</v>
      </c>
      <c r="B8" s="265"/>
      <c r="C8" s="237"/>
      <c r="D8" s="266"/>
      <c r="E8" s="199"/>
      <c r="F8" s="289"/>
      <c r="G8" s="198"/>
      <c r="H8" s="297"/>
      <c r="I8" s="663"/>
      <c r="J8" s="256"/>
      <c r="K8" s="273"/>
      <c r="L8" s="285"/>
    </row>
    <row r="9" spans="1:12" s="147" customFormat="1" x14ac:dyDescent="0.15">
      <c r="A9" s="167">
        <v>101</v>
      </c>
      <c r="B9" s="182" t="s">
        <v>161</v>
      </c>
      <c r="C9" s="239">
        <v>2700</v>
      </c>
      <c r="D9" s="232">
        <v>14.37</v>
      </c>
      <c r="E9" s="837">
        <v>1</v>
      </c>
      <c r="F9" s="189">
        <f>SUM(D9*E9)</f>
        <v>14.37</v>
      </c>
      <c r="G9" s="168" t="s">
        <v>202</v>
      </c>
      <c r="H9" s="169"/>
      <c r="I9" s="664" t="s">
        <v>12</v>
      </c>
      <c r="J9" s="677" t="s">
        <v>1114</v>
      </c>
      <c r="K9" s="86">
        <v>365</v>
      </c>
      <c r="L9" s="219">
        <f t="shared" ref="L9:L30" si="1">F9*K9</f>
        <v>5245.0499999999993</v>
      </c>
    </row>
    <row r="10" spans="1:12" s="147" customFormat="1" x14ac:dyDescent="0.15">
      <c r="A10" s="167">
        <v>102</v>
      </c>
      <c r="B10" s="182" t="s">
        <v>38</v>
      </c>
      <c r="C10" s="239"/>
      <c r="D10" s="232">
        <v>1.96</v>
      </c>
      <c r="E10" s="86">
        <v>1</v>
      </c>
      <c r="F10" s="189">
        <f t="shared" ref="F10:F30" si="2">SUM(D10*E10)</f>
        <v>1.96</v>
      </c>
      <c r="G10" s="168" t="s">
        <v>202</v>
      </c>
      <c r="H10" s="169"/>
      <c r="I10" s="664" t="s">
        <v>12</v>
      </c>
      <c r="J10" s="677" t="s">
        <v>1114</v>
      </c>
      <c r="K10" s="86">
        <v>365</v>
      </c>
      <c r="L10" s="219">
        <f t="shared" si="1"/>
        <v>715.4</v>
      </c>
    </row>
    <row r="11" spans="1:12" s="147" customFormat="1" x14ac:dyDescent="0.15">
      <c r="A11" s="167">
        <v>103</v>
      </c>
      <c r="B11" s="182" t="s">
        <v>162</v>
      </c>
      <c r="C11" s="239">
        <v>2700</v>
      </c>
      <c r="D11" s="232">
        <v>13.77</v>
      </c>
      <c r="E11" s="86">
        <v>4</v>
      </c>
      <c r="F11" s="189">
        <f t="shared" si="2"/>
        <v>55.08</v>
      </c>
      <c r="G11" s="168" t="s">
        <v>202</v>
      </c>
      <c r="H11" s="169"/>
      <c r="I11" s="664" t="s">
        <v>12</v>
      </c>
      <c r="J11" s="677" t="s">
        <v>1114</v>
      </c>
      <c r="K11" s="86">
        <v>365</v>
      </c>
      <c r="L11" s="219">
        <f t="shared" si="1"/>
        <v>20104.2</v>
      </c>
    </row>
    <row r="12" spans="1:12" s="147" customFormat="1" x14ac:dyDescent="0.15">
      <c r="A12" s="167">
        <v>104</v>
      </c>
      <c r="B12" s="182" t="s">
        <v>163</v>
      </c>
      <c r="C12" s="239"/>
      <c r="D12" s="232">
        <v>3.17</v>
      </c>
      <c r="E12" s="86">
        <v>4</v>
      </c>
      <c r="F12" s="189">
        <f t="shared" si="2"/>
        <v>12.68</v>
      </c>
      <c r="G12" s="168" t="s">
        <v>202</v>
      </c>
      <c r="H12" s="169"/>
      <c r="I12" s="664" t="s">
        <v>12</v>
      </c>
      <c r="J12" s="677" t="s">
        <v>1114</v>
      </c>
      <c r="K12" s="86">
        <v>365</v>
      </c>
      <c r="L12" s="219">
        <f t="shared" si="1"/>
        <v>4628.2</v>
      </c>
    </row>
    <row r="13" spans="1:12" s="147" customFormat="1" x14ac:dyDescent="0.15">
      <c r="A13" s="167">
        <v>105</v>
      </c>
      <c r="B13" s="182" t="s">
        <v>65</v>
      </c>
      <c r="C13" s="239">
        <v>2700</v>
      </c>
      <c r="D13" s="232">
        <v>12.39</v>
      </c>
      <c r="E13" s="86">
        <v>17</v>
      </c>
      <c r="F13" s="189">
        <v>210.63</v>
      </c>
      <c r="G13" s="168" t="s">
        <v>202</v>
      </c>
      <c r="H13" s="169"/>
      <c r="I13" s="664" t="s">
        <v>12</v>
      </c>
      <c r="J13" s="677" t="s">
        <v>1114</v>
      </c>
      <c r="K13" s="86">
        <v>365</v>
      </c>
      <c r="L13" s="219">
        <f t="shared" si="1"/>
        <v>76879.95</v>
      </c>
    </row>
    <row r="14" spans="1:12" s="147" customFormat="1" x14ac:dyDescent="0.15">
      <c r="A14" s="167">
        <v>106</v>
      </c>
      <c r="B14" s="182" t="s">
        <v>66</v>
      </c>
      <c r="C14" s="239"/>
      <c r="D14" s="232">
        <v>3.17</v>
      </c>
      <c r="E14" s="86">
        <v>17</v>
      </c>
      <c r="F14" s="189">
        <v>53.89</v>
      </c>
      <c r="G14" s="168" t="s">
        <v>202</v>
      </c>
      <c r="H14" s="169"/>
      <c r="I14" s="664" t="s">
        <v>12</v>
      </c>
      <c r="J14" s="677" t="s">
        <v>1114</v>
      </c>
      <c r="K14" s="86">
        <v>365</v>
      </c>
      <c r="L14" s="219">
        <f t="shared" si="1"/>
        <v>19669.849999999999</v>
      </c>
    </row>
    <row r="15" spans="1:12" s="147" customFormat="1" x14ac:dyDescent="0.15">
      <c r="A15" s="167">
        <v>107</v>
      </c>
      <c r="B15" s="182" t="s">
        <v>277</v>
      </c>
      <c r="C15" s="239">
        <v>2700</v>
      </c>
      <c r="D15" s="232">
        <v>14.19</v>
      </c>
      <c r="E15" s="86">
        <v>2</v>
      </c>
      <c r="F15" s="189">
        <f t="shared" si="2"/>
        <v>28.38</v>
      </c>
      <c r="G15" s="168" t="s">
        <v>202</v>
      </c>
      <c r="H15" s="169"/>
      <c r="I15" s="664" t="s">
        <v>12</v>
      </c>
      <c r="J15" s="677" t="s">
        <v>1114</v>
      </c>
      <c r="K15" s="86">
        <v>365</v>
      </c>
      <c r="L15" s="219">
        <f t="shared" si="1"/>
        <v>10358.699999999999</v>
      </c>
    </row>
    <row r="16" spans="1:12" s="147" customFormat="1" x14ac:dyDescent="0.15">
      <c r="A16" s="167">
        <v>108</v>
      </c>
      <c r="B16" s="182" t="s">
        <v>278</v>
      </c>
      <c r="C16" s="239"/>
      <c r="D16" s="232">
        <v>2.0099999999999998</v>
      </c>
      <c r="E16" s="86">
        <v>2</v>
      </c>
      <c r="F16" s="189">
        <f t="shared" si="2"/>
        <v>4.0199999999999996</v>
      </c>
      <c r="G16" s="168" t="s">
        <v>202</v>
      </c>
      <c r="H16" s="169"/>
      <c r="I16" s="664" t="s">
        <v>12</v>
      </c>
      <c r="J16" s="677" t="s">
        <v>1114</v>
      </c>
      <c r="K16" s="86">
        <v>365</v>
      </c>
      <c r="L16" s="219">
        <f t="shared" si="1"/>
        <v>1467.3</v>
      </c>
    </row>
    <row r="17" spans="1:12" s="147" customFormat="1" x14ac:dyDescent="0.15">
      <c r="A17" s="167">
        <v>109</v>
      </c>
      <c r="B17" s="182" t="s">
        <v>228</v>
      </c>
      <c r="C17" s="239">
        <v>2500</v>
      </c>
      <c r="D17" s="232">
        <v>9.89</v>
      </c>
      <c r="E17" s="86">
        <v>1</v>
      </c>
      <c r="F17" s="189">
        <f t="shared" si="2"/>
        <v>9.89</v>
      </c>
      <c r="G17" s="168" t="s">
        <v>202</v>
      </c>
      <c r="H17" s="169"/>
      <c r="I17" s="664" t="s">
        <v>12</v>
      </c>
      <c r="J17" s="677" t="s">
        <v>1114</v>
      </c>
      <c r="K17" s="86">
        <v>365</v>
      </c>
      <c r="L17" s="219">
        <f t="shared" si="1"/>
        <v>3609.8500000000004</v>
      </c>
    </row>
    <row r="18" spans="1:12" s="147" customFormat="1" x14ac:dyDescent="0.15">
      <c r="A18" s="167">
        <v>110</v>
      </c>
      <c r="B18" s="182" t="s">
        <v>279</v>
      </c>
      <c r="C18" s="239">
        <v>2700</v>
      </c>
      <c r="D18" s="232">
        <v>14.78</v>
      </c>
      <c r="E18" s="86">
        <v>1</v>
      </c>
      <c r="F18" s="189">
        <f t="shared" si="2"/>
        <v>14.78</v>
      </c>
      <c r="G18" s="168" t="s">
        <v>202</v>
      </c>
      <c r="H18" s="169"/>
      <c r="I18" s="664" t="s">
        <v>12</v>
      </c>
      <c r="J18" s="677" t="s">
        <v>1114</v>
      </c>
      <c r="K18" s="86">
        <v>365</v>
      </c>
      <c r="L18" s="219">
        <f t="shared" si="1"/>
        <v>5394.7</v>
      </c>
    </row>
    <row r="19" spans="1:12" s="147" customFormat="1" x14ac:dyDescent="0.15">
      <c r="A19" s="167">
        <v>111</v>
      </c>
      <c r="B19" s="182" t="s">
        <v>280</v>
      </c>
      <c r="C19" s="239"/>
      <c r="D19" s="232">
        <v>4.66</v>
      </c>
      <c r="E19" s="86">
        <v>1</v>
      </c>
      <c r="F19" s="189">
        <f t="shared" si="2"/>
        <v>4.66</v>
      </c>
      <c r="G19" s="168" t="s">
        <v>202</v>
      </c>
      <c r="H19" s="169"/>
      <c r="I19" s="664" t="s">
        <v>12</v>
      </c>
      <c r="J19" s="677" t="s">
        <v>1114</v>
      </c>
      <c r="K19" s="86">
        <v>365</v>
      </c>
      <c r="L19" s="219">
        <f t="shared" si="1"/>
        <v>1700.9</v>
      </c>
    </row>
    <row r="20" spans="1:12" s="147" customFormat="1" x14ac:dyDescent="0.15">
      <c r="A20" s="167">
        <v>112</v>
      </c>
      <c r="B20" s="182" t="s">
        <v>281</v>
      </c>
      <c r="C20" s="239"/>
      <c r="D20" s="232">
        <v>4.12</v>
      </c>
      <c r="E20" s="86">
        <v>1</v>
      </c>
      <c r="F20" s="189">
        <f t="shared" si="2"/>
        <v>4.12</v>
      </c>
      <c r="G20" s="168"/>
      <c r="H20" s="169" t="s">
        <v>282</v>
      </c>
      <c r="I20" s="664" t="s">
        <v>3</v>
      </c>
      <c r="J20" s="669" t="s">
        <v>11</v>
      </c>
      <c r="K20" s="86">
        <v>314</v>
      </c>
      <c r="L20" s="219">
        <f t="shared" si="1"/>
        <v>1293.68</v>
      </c>
    </row>
    <row r="21" spans="1:12" s="147" customFormat="1" x14ac:dyDescent="0.15">
      <c r="A21" s="167">
        <v>113</v>
      </c>
      <c r="B21" s="182" t="s">
        <v>283</v>
      </c>
      <c r="C21" s="239"/>
      <c r="D21" s="232">
        <v>3.34</v>
      </c>
      <c r="E21" s="86">
        <v>1</v>
      </c>
      <c r="F21" s="189">
        <f t="shared" si="2"/>
        <v>3.34</v>
      </c>
      <c r="G21" s="168" t="s">
        <v>202</v>
      </c>
      <c r="H21" s="169"/>
      <c r="I21" s="664" t="s">
        <v>3</v>
      </c>
      <c r="J21" s="669" t="s">
        <v>11</v>
      </c>
      <c r="K21" s="86">
        <v>314</v>
      </c>
      <c r="L21" s="219">
        <f t="shared" si="1"/>
        <v>1048.76</v>
      </c>
    </row>
    <row r="22" spans="1:12" s="147" customFormat="1" x14ac:dyDescent="0.15">
      <c r="A22" s="167">
        <v>114</v>
      </c>
      <c r="B22" s="182" t="s">
        <v>284</v>
      </c>
      <c r="C22" s="239"/>
      <c r="D22" s="232">
        <v>2.94</v>
      </c>
      <c r="E22" s="86">
        <v>1</v>
      </c>
      <c r="F22" s="189">
        <f t="shared" si="2"/>
        <v>2.94</v>
      </c>
      <c r="G22" s="168" t="s">
        <v>202</v>
      </c>
      <c r="H22" s="169"/>
      <c r="I22" s="664" t="s">
        <v>12</v>
      </c>
      <c r="J22" s="677" t="s">
        <v>1114</v>
      </c>
      <c r="K22" s="86">
        <v>365</v>
      </c>
      <c r="L22" s="219">
        <f t="shared" si="1"/>
        <v>1073.0999999999999</v>
      </c>
    </row>
    <row r="23" spans="1:12" s="147" customFormat="1" x14ac:dyDescent="0.15">
      <c r="A23" s="167">
        <v>115</v>
      </c>
      <c r="B23" s="182" t="s">
        <v>285</v>
      </c>
      <c r="C23" s="239"/>
      <c r="D23" s="232">
        <v>2.97</v>
      </c>
      <c r="E23" s="86">
        <v>1</v>
      </c>
      <c r="F23" s="189">
        <f t="shared" si="2"/>
        <v>2.97</v>
      </c>
      <c r="G23" s="168" t="s">
        <v>202</v>
      </c>
      <c r="H23" s="169"/>
      <c r="I23" s="664" t="s">
        <v>12</v>
      </c>
      <c r="J23" s="677" t="s">
        <v>1114</v>
      </c>
      <c r="K23" s="86">
        <v>365</v>
      </c>
      <c r="L23" s="219">
        <f t="shared" si="1"/>
        <v>1084.0500000000002</v>
      </c>
    </row>
    <row r="24" spans="1:12" s="147" customFormat="1" x14ac:dyDescent="0.15">
      <c r="A24" s="167">
        <v>116</v>
      </c>
      <c r="B24" s="182" t="s">
        <v>286</v>
      </c>
      <c r="C24" s="239">
        <v>2500</v>
      </c>
      <c r="D24" s="232">
        <v>9.94</v>
      </c>
      <c r="E24" s="86">
        <v>1</v>
      </c>
      <c r="F24" s="189">
        <f t="shared" si="2"/>
        <v>9.94</v>
      </c>
      <c r="G24" s="168" t="s">
        <v>202</v>
      </c>
      <c r="H24" s="169"/>
      <c r="I24" s="664" t="s">
        <v>3</v>
      </c>
      <c r="J24" s="592" t="s">
        <v>335</v>
      </c>
      <c r="K24" s="86">
        <v>314</v>
      </c>
      <c r="L24" s="219">
        <f t="shared" si="1"/>
        <v>3121.16</v>
      </c>
    </row>
    <row r="25" spans="1:12" s="147" customFormat="1" x14ac:dyDescent="0.15">
      <c r="A25" s="167">
        <v>117</v>
      </c>
      <c r="B25" s="182" t="s">
        <v>287</v>
      </c>
      <c r="C25" s="239">
        <v>2500</v>
      </c>
      <c r="D25" s="232">
        <v>3.34</v>
      </c>
      <c r="E25" s="86">
        <v>1</v>
      </c>
      <c r="F25" s="189">
        <f t="shared" si="2"/>
        <v>3.34</v>
      </c>
      <c r="G25" s="168" t="s">
        <v>202</v>
      </c>
      <c r="H25" s="169"/>
      <c r="I25" s="664" t="s">
        <v>3</v>
      </c>
      <c r="J25" s="592" t="s">
        <v>335</v>
      </c>
      <c r="K25" s="86">
        <v>314</v>
      </c>
      <c r="L25" s="219">
        <f t="shared" si="1"/>
        <v>1048.76</v>
      </c>
    </row>
    <row r="26" spans="1:12" s="147" customFormat="1" x14ac:dyDescent="0.15">
      <c r="A26" s="167">
        <v>118</v>
      </c>
      <c r="B26" s="182" t="s">
        <v>63</v>
      </c>
      <c r="C26" s="239">
        <v>2700</v>
      </c>
      <c r="D26" s="232">
        <v>39.090000000000003</v>
      </c>
      <c r="E26" s="86">
        <v>9</v>
      </c>
      <c r="F26" s="189">
        <f t="shared" si="2"/>
        <v>351.81000000000006</v>
      </c>
      <c r="G26" s="168" t="s">
        <v>202</v>
      </c>
      <c r="H26" s="169"/>
      <c r="I26" s="664" t="s">
        <v>3</v>
      </c>
      <c r="J26" s="592" t="s">
        <v>11</v>
      </c>
      <c r="K26" s="86">
        <v>314</v>
      </c>
      <c r="L26" s="219">
        <f t="shared" si="1"/>
        <v>110468.34000000003</v>
      </c>
    </row>
    <row r="27" spans="1:12" s="147" customFormat="1" x14ac:dyDescent="0.15">
      <c r="A27" s="167">
        <v>119</v>
      </c>
      <c r="B27" s="182" t="s">
        <v>64</v>
      </c>
      <c r="C27" s="239"/>
      <c r="D27" s="232">
        <v>3.22</v>
      </c>
      <c r="E27" s="86">
        <v>9</v>
      </c>
      <c r="F27" s="189">
        <f t="shared" si="2"/>
        <v>28.98</v>
      </c>
      <c r="G27" s="168" t="s">
        <v>202</v>
      </c>
      <c r="H27" s="169"/>
      <c r="I27" s="664" t="s">
        <v>3</v>
      </c>
      <c r="J27" s="592" t="s">
        <v>11</v>
      </c>
      <c r="K27" s="86">
        <v>314</v>
      </c>
      <c r="L27" s="219">
        <f t="shared" si="1"/>
        <v>9099.7199999999993</v>
      </c>
    </row>
    <row r="28" spans="1:12" s="147" customFormat="1" x14ac:dyDescent="0.15">
      <c r="A28" s="167">
        <v>120</v>
      </c>
      <c r="B28" s="182" t="s">
        <v>288</v>
      </c>
      <c r="C28" s="239">
        <v>2700</v>
      </c>
      <c r="D28" s="232">
        <v>14.86</v>
      </c>
      <c r="E28" s="86">
        <v>1</v>
      </c>
      <c r="F28" s="189">
        <f t="shared" si="2"/>
        <v>14.86</v>
      </c>
      <c r="G28" s="168" t="s">
        <v>202</v>
      </c>
      <c r="H28" s="169"/>
      <c r="I28" s="664" t="s">
        <v>3</v>
      </c>
      <c r="J28" s="592" t="s">
        <v>11</v>
      </c>
      <c r="K28" s="86">
        <v>314</v>
      </c>
      <c r="L28" s="219">
        <f t="shared" si="1"/>
        <v>4666.04</v>
      </c>
    </row>
    <row r="29" spans="1:12" s="147" customFormat="1" x14ac:dyDescent="0.15">
      <c r="A29" s="167">
        <v>121</v>
      </c>
      <c r="B29" s="182" t="s">
        <v>289</v>
      </c>
      <c r="C29" s="239"/>
      <c r="D29" s="232">
        <v>1.96</v>
      </c>
      <c r="E29" s="86">
        <v>1</v>
      </c>
      <c r="F29" s="189">
        <f t="shared" si="2"/>
        <v>1.96</v>
      </c>
      <c r="G29" s="168" t="s">
        <v>202</v>
      </c>
      <c r="H29" s="169"/>
      <c r="I29" s="664" t="s">
        <v>3</v>
      </c>
      <c r="J29" s="592" t="s">
        <v>11</v>
      </c>
      <c r="K29" s="86">
        <v>314</v>
      </c>
      <c r="L29" s="219">
        <f t="shared" si="1"/>
        <v>615.43999999999994</v>
      </c>
    </row>
    <row r="30" spans="1:12" s="147" customFormat="1" x14ac:dyDescent="0.15">
      <c r="A30" s="167">
        <v>122</v>
      </c>
      <c r="B30" s="182" t="s">
        <v>209</v>
      </c>
      <c r="C30" s="239">
        <v>2700</v>
      </c>
      <c r="D30" s="232">
        <v>70.23</v>
      </c>
      <c r="E30" s="86">
        <v>1</v>
      </c>
      <c r="F30" s="189">
        <f t="shared" si="2"/>
        <v>70.23</v>
      </c>
      <c r="G30" s="168" t="s">
        <v>202</v>
      </c>
      <c r="H30" s="169"/>
      <c r="I30" s="664" t="s">
        <v>3</v>
      </c>
      <c r="J30" s="592" t="s">
        <v>11</v>
      </c>
      <c r="K30" s="86">
        <v>314</v>
      </c>
      <c r="L30" s="219">
        <f t="shared" si="1"/>
        <v>22052.22</v>
      </c>
    </row>
    <row r="31" spans="1:12" s="147" customFormat="1" hidden="1" x14ac:dyDescent="0.15">
      <c r="A31" s="167">
        <v>123</v>
      </c>
      <c r="B31" s="182" t="s">
        <v>69</v>
      </c>
      <c r="C31" s="239"/>
      <c r="D31" s="232"/>
      <c r="E31" s="86"/>
      <c r="F31" s="189"/>
      <c r="G31" s="168"/>
      <c r="H31" s="169"/>
      <c r="I31" s="664"/>
      <c r="J31" s="592"/>
      <c r="K31" s="86"/>
      <c r="L31" s="219"/>
    </row>
    <row r="32" spans="1:12" s="147" customFormat="1" hidden="1" x14ac:dyDescent="0.15">
      <c r="A32" s="167">
        <v>124</v>
      </c>
      <c r="B32" s="182" t="s">
        <v>69</v>
      </c>
      <c r="C32" s="239"/>
      <c r="D32" s="232"/>
      <c r="E32" s="86"/>
      <c r="F32" s="189"/>
      <c r="G32" s="168"/>
      <c r="H32" s="169"/>
      <c r="I32" s="664"/>
      <c r="J32" s="592"/>
      <c r="K32" s="86"/>
      <c r="L32" s="219"/>
    </row>
    <row r="33" spans="1:12" s="147" customFormat="1" x14ac:dyDescent="0.15">
      <c r="A33" s="167">
        <v>125</v>
      </c>
      <c r="B33" s="182" t="s">
        <v>290</v>
      </c>
      <c r="C33" s="239">
        <v>2700</v>
      </c>
      <c r="D33" s="232">
        <v>17.96</v>
      </c>
      <c r="E33" s="86">
        <v>3</v>
      </c>
      <c r="F33" s="189">
        <f>SUM(D33*E33)</f>
        <v>53.88</v>
      </c>
      <c r="G33" s="168" t="s">
        <v>202</v>
      </c>
      <c r="H33" s="169"/>
      <c r="I33" s="664" t="s">
        <v>3</v>
      </c>
      <c r="J33" s="592" t="s">
        <v>11</v>
      </c>
      <c r="K33" s="86">
        <v>314</v>
      </c>
      <c r="L33" s="219">
        <f>F33*K33</f>
        <v>16918.32</v>
      </c>
    </row>
    <row r="34" spans="1:12" s="147" customFormat="1" x14ac:dyDescent="0.15">
      <c r="A34" s="167">
        <v>126</v>
      </c>
      <c r="B34" s="182" t="s">
        <v>291</v>
      </c>
      <c r="C34" s="239"/>
      <c r="D34" s="232">
        <v>2.34</v>
      </c>
      <c r="E34" s="86">
        <v>3</v>
      </c>
      <c r="F34" s="189">
        <f t="shared" ref="F34:F43" si="3">SUM(D34*E34)</f>
        <v>7.02</v>
      </c>
      <c r="G34" s="168" t="s">
        <v>202</v>
      </c>
      <c r="H34" s="169"/>
      <c r="I34" s="664" t="s">
        <v>3</v>
      </c>
      <c r="J34" s="592" t="s">
        <v>11</v>
      </c>
      <c r="K34" s="86">
        <v>314</v>
      </c>
      <c r="L34" s="219">
        <f>F34*K34</f>
        <v>2204.2799999999997</v>
      </c>
    </row>
    <row r="35" spans="1:12" s="147" customFormat="1" x14ac:dyDescent="0.15">
      <c r="A35" s="1017">
        <v>127</v>
      </c>
      <c r="B35" s="182" t="s">
        <v>73</v>
      </c>
      <c r="C35" s="608">
        <v>2500</v>
      </c>
      <c r="D35" s="232">
        <v>50.43</v>
      </c>
      <c r="E35" s="86">
        <v>1</v>
      </c>
      <c r="F35" s="189">
        <f t="shared" si="3"/>
        <v>50.43</v>
      </c>
      <c r="G35" s="168" t="s">
        <v>202</v>
      </c>
      <c r="H35" s="169"/>
      <c r="I35" s="664" t="s">
        <v>3</v>
      </c>
      <c r="J35" s="592" t="s">
        <v>173</v>
      </c>
      <c r="K35" s="86">
        <v>314</v>
      </c>
      <c r="L35" s="219">
        <f>F35*K35</f>
        <v>15835.02</v>
      </c>
    </row>
    <row r="36" spans="1:12" s="147" customFormat="1" x14ac:dyDescent="0.15">
      <c r="A36" s="1017"/>
      <c r="B36" s="182" t="s">
        <v>74</v>
      </c>
      <c r="C36" s="608">
        <v>2500</v>
      </c>
      <c r="D36" s="232">
        <f>31.41+8.17</f>
        <v>39.58</v>
      </c>
      <c r="E36" s="86"/>
      <c r="F36" s="189"/>
      <c r="G36" s="168"/>
      <c r="H36" s="169"/>
      <c r="I36" s="664"/>
      <c r="J36" s="592"/>
      <c r="K36" s="86"/>
      <c r="L36" s="219"/>
    </row>
    <row r="37" spans="1:12" s="147" customFormat="1" x14ac:dyDescent="0.15">
      <c r="A37" s="167">
        <v>128</v>
      </c>
      <c r="B37" s="182" t="s">
        <v>77</v>
      </c>
      <c r="C37" s="239"/>
      <c r="D37" s="232">
        <v>2.4</v>
      </c>
      <c r="E37" s="86">
        <v>1</v>
      </c>
      <c r="F37" s="189">
        <f t="shared" si="3"/>
        <v>2.4</v>
      </c>
      <c r="G37" s="168" t="s">
        <v>202</v>
      </c>
      <c r="H37" s="169"/>
      <c r="I37" s="664" t="s">
        <v>3</v>
      </c>
      <c r="J37" s="592" t="s">
        <v>11</v>
      </c>
      <c r="K37" s="86">
        <v>314</v>
      </c>
      <c r="L37" s="219">
        <f t="shared" ref="L37:L43" si="4">F37*K37</f>
        <v>753.6</v>
      </c>
    </row>
    <row r="38" spans="1:12" s="147" customFormat="1" hidden="1" x14ac:dyDescent="0.15">
      <c r="A38" s="167">
        <v>129</v>
      </c>
      <c r="B38" s="182" t="s">
        <v>79</v>
      </c>
      <c r="C38" s="239"/>
      <c r="D38" s="232">
        <v>10.85</v>
      </c>
      <c r="E38" s="86"/>
      <c r="F38" s="189"/>
      <c r="G38" s="168" t="s">
        <v>80</v>
      </c>
      <c r="H38" s="169"/>
      <c r="I38" s="664"/>
      <c r="J38" s="592"/>
      <c r="K38" s="86"/>
      <c r="L38" s="219">
        <f t="shared" si="4"/>
        <v>0</v>
      </c>
    </row>
    <row r="39" spans="1:12" s="147" customFormat="1" x14ac:dyDescent="0.15">
      <c r="A39" s="167">
        <v>130</v>
      </c>
      <c r="B39" s="182" t="s">
        <v>292</v>
      </c>
      <c r="C39" s="239">
        <v>2700</v>
      </c>
      <c r="D39" s="232">
        <v>17.96</v>
      </c>
      <c r="E39" s="86">
        <v>1</v>
      </c>
      <c r="F39" s="189">
        <f t="shared" si="3"/>
        <v>17.96</v>
      </c>
      <c r="G39" s="168"/>
      <c r="H39" s="169" t="s">
        <v>293</v>
      </c>
      <c r="I39" s="664" t="s">
        <v>3</v>
      </c>
      <c r="J39" s="592" t="s">
        <v>11</v>
      </c>
      <c r="K39" s="86">
        <v>314</v>
      </c>
      <c r="L39" s="219">
        <f t="shared" si="4"/>
        <v>5639.4400000000005</v>
      </c>
    </row>
    <row r="40" spans="1:12" s="147" customFormat="1" x14ac:dyDescent="0.15">
      <c r="A40" s="167">
        <v>131</v>
      </c>
      <c r="B40" s="182" t="s">
        <v>294</v>
      </c>
      <c r="C40" s="239"/>
      <c r="D40" s="232">
        <v>3.17</v>
      </c>
      <c r="E40" s="86">
        <v>1</v>
      </c>
      <c r="F40" s="189">
        <f t="shared" si="3"/>
        <v>3.17</v>
      </c>
      <c r="G40" s="168"/>
      <c r="H40" s="169" t="s">
        <v>293</v>
      </c>
      <c r="I40" s="664" t="s">
        <v>3</v>
      </c>
      <c r="J40" s="592" t="s">
        <v>11</v>
      </c>
      <c r="K40" s="86">
        <v>314</v>
      </c>
      <c r="L40" s="219">
        <f t="shared" si="4"/>
        <v>995.38</v>
      </c>
    </row>
    <row r="41" spans="1:12" s="147" customFormat="1" x14ac:dyDescent="0.15">
      <c r="A41" s="167">
        <v>132</v>
      </c>
      <c r="B41" s="182" t="s">
        <v>295</v>
      </c>
      <c r="C41" s="239"/>
      <c r="D41" s="232">
        <v>2.85</v>
      </c>
      <c r="E41" s="86">
        <v>1</v>
      </c>
      <c r="F41" s="189">
        <f t="shared" si="3"/>
        <v>2.85</v>
      </c>
      <c r="G41" s="168" t="s">
        <v>80</v>
      </c>
      <c r="H41" s="169"/>
      <c r="I41" s="664" t="s">
        <v>3</v>
      </c>
      <c r="J41" s="592" t="s">
        <v>11</v>
      </c>
      <c r="K41" s="86">
        <v>314</v>
      </c>
      <c r="L41" s="219">
        <f t="shared" si="4"/>
        <v>894.9</v>
      </c>
    </row>
    <row r="42" spans="1:12" s="147" customFormat="1" x14ac:dyDescent="0.15">
      <c r="A42" s="167">
        <v>133</v>
      </c>
      <c r="B42" s="182" t="s">
        <v>296</v>
      </c>
      <c r="C42" s="239"/>
      <c r="D42" s="232">
        <v>3.38</v>
      </c>
      <c r="E42" s="86">
        <v>1</v>
      </c>
      <c r="F42" s="189">
        <f t="shared" si="3"/>
        <v>3.38</v>
      </c>
      <c r="G42" s="168" t="s">
        <v>80</v>
      </c>
      <c r="H42" s="169"/>
      <c r="I42" s="664" t="s">
        <v>3</v>
      </c>
      <c r="J42" s="592" t="s">
        <v>11</v>
      </c>
      <c r="K42" s="86">
        <v>314</v>
      </c>
      <c r="L42" s="219">
        <f t="shared" si="4"/>
        <v>1061.32</v>
      </c>
    </row>
    <row r="43" spans="1:12" s="147" customFormat="1" x14ac:dyDescent="0.15">
      <c r="A43" s="167">
        <v>133</v>
      </c>
      <c r="B43" s="182" t="s">
        <v>297</v>
      </c>
      <c r="C43" s="239"/>
      <c r="D43" s="232">
        <v>3.38</v>
      </c>
      <c r="E43" s="86">
        <v>1</v>
      </c>
      <c r="F43" s="189">
        <f t="shared" si="3"/>
        <v>3.38</v>
      </c>
      <c r="G43" s="168"/>
      <c r="H43" s="169" t="s">
        <v>298</v>
      </c>
      <c r="I43" s="664" t="s">
        <v>3</v>
      </c>
      <c r="J43" s="592" t="s">
        <v>11</v>
      </c>
      <c r="K43" s="86">
        <v>314</v>
      </c>
      <c r="L43" s="219">
        <f t="shared" si="4"/>
        <v>1061.32</v>
      </c>
    </row>
    <row r="44" spans="1:12" s="147" customFormat="1" hidden="1" x14ac:dyDescent="0.15">
      <c r="A44" s="167"/>
      <c r="B44" s="182" t="s">
        <v>81</v>
      </c>
      <c r="C44" s="239"/>
      <c r="D44" s="142">
        <f>SUM(0.6*1.9)</f>
        <v>1.1399999999999999</v>
      </c>
      <c r="E44" s="86"/>
      <c r="F44" s="182"/>
      <c r="G44" s="118"/>
      <c r="H44" s="176"/>
      <c r="I44" s="664"/>
      <c r="J44" s="592"/>
      <c r="K44" s="86"/>
      <c r="L44" s="176"/>
    </row>
    <row r="45" spans="1:12" s="147" customFormat="1" hidden="1" x14ac:dyDescent="0.15">
      <c r="A45" s="167"/>
      <c r="B45" s="182" t="s">
        <v>82</v>
      </c>
      <c r="C45" s="239"/>
      <c r="D45" s="232">
        <f>SUM(1.6*1)</f>
        <v>1.6</v>
      </c>
      <c r="E45" s="86"/>
      <c r="F45" s="189"/>
      <c r="G45" s="168"/>
      <c r="H45" s="169"/>
      <c r="I45" s="664"/>
      <c r="J45" s="592"/>
      <c r="K45" s="86"/>
      <c r="L45" s="176"/>
    </row>
    <row r="46" spans="1:12" s="147" customFormat="1" hidden="1" x14ac:dyDescent="0.15">
      <c r="A46" s="167"/>
      <c r="B46" s="182" t="s">
        <v>1111</v>
      </c>
      <c r="C46" s="239"/>
      <c r="D46" s="232">
        <f>SUM(1.3*1)</f>
        <v>1.3</v>
      </c>
      <c r="E46" s="86"/>
      <c r="F46" s="189"/>
      <c r="G46" s="168"/>
      <c r="H46" s="169"/>
      <c r="I46" s="664"/>
      <c r="J46" s="592"/>
      <c r="K46" s="86"/>
      <c r="L46" s="176"/>
    </row>
    <row r="47" spans="1:12" s="147" customFormat="1" x14ac:dyDescent="0.15">
      <c r="A47" s="167"/>
      <c r="B47" s="182"/>
      <c r="C47" s="239"/>
      <c r="D47" s="232"/>
      <c r="E47" s="86"/>
      <c r="F47" s="189"/>
      <c r="G47" s="168"/>
      <c r="H47" s="169"/>
      <c r="I47" s="664"/>
      <c r="J47" s="86"/>
      <c r="K47" s="86"/>
      <c r="L47" s="176"/>
    </row>
    <row r="48" spans="1:12" s="147" customFormat="1" ht="14.25" thickBot="1" x14ac:dyDescent="0.2">
      <c r="A48" s="184" t="s">
        <v>33</v>
      </c>
      <c r="B48" s="275"/>
      <c r="C48" s="258"/>
      <c r="D48" s="259"/>
      <c r="E48" s="272">
        <f>SUM(E9:E43)</f>
        <v>91</v>
      </c>
      <c r="F48" s="228">
        <f>SUM(F9:F43)</f>
        <v>1049.3000000000002</v>
      </c>
      <c r="G48" s="185"/>
      <c r="H48" s="186"/>
      <c r="I48" s="665"/>
      <c r="J48" s="207"/>
      <c r="K48" s="207">
        <f>SUM(K9:K47)</f>
        <v>10397</v>
      </c>
      <c r="L48" s="223">
        <f>SUM(L9:L47)</f>
        <v>350708.95000000007</v>
      </c>
    </row>
    <row r="49" spans="1:12" s="147" customFormat="1" x14ac:dyDescent="0.15">
      <c r="A49" s="187" t="s">
        <v>299</v>
      </c>
      <c r="B49" s="194"/>
      <c r="C49" s="295"/>
      <c r="D49" s="291"/>
      <c r="E49" s="282"/>
      <c r="F49" s="290"/>
      <c r="G49" s="298"/>
      <c r="H49" s="299"/>
      <c r="I49" s="666"/>
      <c r="J49" s="166"/>
      <c r="K49" s="166"/>
      <c r="L49" s="171"/>
    </row>
    <row r="50" spans="1:12" s="147" customFormat="1" x14ac:dyDescent="0.15">
      <c r="A50" s="167">
        <v>201</v>
      </c>
      <c r="B50" s="182" t="s">
        <v>299</v>
      </c>
      <c r="C50" s="239">
        <v>2700</v>
      </c>
      <c r="D50" s="232">
        <v>328.85</v>
      </c>
      <c r="E50" s="218">
        <v>1</v>
      </c>
      <c r="F50" s="189">
        <f t="shared" ref="F50:F57" si="5">SUM(D50*E50)</f>
        <v>328.85</v>
      </c>
      <c r="G50" s="168" t="s">
        <v>80</v>
      </c>
      <c r="H50" s="169"/>
      <c r="I50" s="667" t="s">
        <v>3</v>
      </c>
      <c r="J50" s="592" t="s">
        <v>11</v>
      </c>
      <c r="K50" s="86">
        <v>314</v>
      </c>
      <c r="L50" s="219">
        <f t="shared" ref="L50:L57" si="6">F50*K50</f>
        <v>103258.90000000001</v>
      </c>
    </row>
    <row r="51" spans="1:12" s="147" customFormat="1" x14ac:dyDescent="0.15">
      <c r="A51" s="167">
        <v>202</v>
      </c>
      <c r="B51" s="182" t="s">
        <v>300</v>
      </c>
      <c r="C51" s="239"/>
      <c r="D51" s="232">
        <v>5.98</v>
      </c>
      <c r="E51" s="218">
        <v>1</v>
      </c>
      <c r="F51" s="189">
        <f t="shared" si="5"/>
        <v>5.98</v>
      </c>
      <c r="G51" s="168" t="s">
        <v>80</v>
      </c>
      <c r="H51" s="169"/>
      <c r="I51" s="667" t="s">
        <v>3</v>
      </c>
      <c r="J51" s="592" t="s">
        <v>11</v>
      </c>
      <c r="K51" s="86">
        <v>314</v>
      </c>
      <c r="L51" s="219">
        <f t="shared" si="6"/>
        <v>1877.72</v>
      </c>
    </row>
    <row r="52" spans="1:12" s="147" customFormat="1" x14ac:dyDescent="0.15">
      <c r="A52" s="167">
        <v>203</v>
      </c>
      <c r="B52" s="182" t="s">
        <v>301</v>
      </c>
      <c r="C52" s="239"/>
      <c r="D52" s="232">
        <v>6.93</v>
      </c>
      <c r="E52" s="218">
        <v>1</v>
      </c>
      <c r="F52" s="189">
        <f t="shared" si="5"/>
        <v>6.93</v>
      </c>
      <c r="G52" s="168" t="s">
        <v>80</v>
      </c>
      <c r="H52" s="169"/>
      <c r="I52" s="667" t="s">
        <v>3</v>
      </c>
      <c r="J52" s="592" t="s">
        <v>11</v>
      </c>
      <c r="K52" s="86">
        <v>314</v>
      </c>
      <c r="L52" s="219">
        <f t="shared" si="6"/>
        <v>2176.02</v>
      </c>
    </row>
    <row r="53" spans="1:12" s="147" customFormat="1" x14ac:dyDescent="0.15">
      <c r="A53" s="167">
        <v>204</v>
      </c>
      <c r="B53" s="182" t="s">
        <v>302</v>
      </c>
      <c r="C53" s="239"/>
      <c r="D53" s="232">
        <v>7.48</v>
      </c>
      <c r="E53" s="218">
        <v>1</v>
      </c>
      <c r="F53" s="189">
        <f t="shared" si="5"/>
        <v>7.48</v>
      </c>
      <c r="G53" s="168" t="s">
        <v>80</v>
      </c>
      <c r="H53" s="169"/>
      <c r="I53" s="667" t="s">
        <v>3</v>
      </c>
      <c r="J53" s="592" t="s">
        <v>11</v>
      </c>
      <c r="K53" s="86">
        <v>314</v>
      </c>
      <c r="L53" s="219">
        <f t="shared" si="6"/>
        <v>2348.7200000000003</v>
      </c>
    </row>
    <row r="54" spans="1:12" s="147" customFormat="1" x14ac:dyDescent="0.15">
      <c r="A54" s="167">
        <v>205</v>
      </c>
      <c r="B54" s="182" t="s">
        <v>303</v>
      </c>
      <c r="C54" s="239">
        <v>2500</v>
      </c>
      <c r="D54" s="232">
        <v>9.85</v>
      </c>
      <c r="E54" s="218">
        <v>1</v>
      </c>
      <c r="F54" s="189">
        <f t="shared" si="5"/>
        <v>9.85</v>
      </c>
      <c r="G54" s="168" t="s">
        <v>80</v>
      </c>
      <c r="H54" s="169"/>
      <c r="I54" s="667" t="s">
        <v>304</v>
      </c>
      <c r="J54" s="592" t="s">
        <v>8</v>
      </c>
      <c r="K54" s="86">
        <v>156</v>
      </c>
      <c r="L54" s="219">
        <f t="shared" si="6"/>
        <v>1536.6</v>
      </c>
    </row>
    <row r="55" spans="1:12" s="147" customFormat="1" x14ac:dyDescent="0.15">
      <c r="A55" s="167">
        <v>206</v>
      </c>
      <c r="B55" s="182" t="s">
        <v>305</v>
      </c>
      <c r="C55" s="239">
        <v>2500</v>
      </c>
      <c r="D55" s="232">
        <v>10.029999999999999</v>
      </c>
      <c r="E55" s="218">
        <v>1</v>
      </c>
      <c r="F55" s="189">
        <f t="shared" si="5"/>
        <v>10.029999999999999</v>
      </c>
      <c r="G55" s="168" t="s">
        <v>80</v>
      </c>
      <c r="H55" s="169"/>
      <c r="I55" s="667" t="s">
        <v>304</v>
      </c>
      <c r="J55" s="592" t="s">
        <v>8</v>
      </c>
      <c r="K55" s="86">
        <v>156</v>
      </c>
      <c r="L55" s="219">
        <f t="shared" si="6"/>
        <v>1564.6799999999998</v>
      </c>
    </row>
    <row r="56" spans="1:12" s="147" customFormat="1" x14ac:dyDescent="0.15">
      <c r="A56" s="167">
        <v>207</v>
      </c>
      <c r="B56" s="182" t="s">
        <v>306</v>
      </c>
      <c r="C56" s="239">
        <v>2400</v>
      </c>
      <c r="D56" s="232">
        <v>15.5</v>
      </c>
      <c r="E56" s="218">
        <v>1</v>
      </c>
      <c r="F56" s="189">
        <f t="shared" si="5"/>
        <v>15.5</v>
      </c>
      <c r="G56" s="168"/>
      <c r="H56" s="169" t="s">
        <v>307</v>
      </c>
      <c r="I56" s="667" t="s">
        <v>3</v>
      </c>
      <c r="J56" s="592" t="s">
        <v>11</v>
      </c>
      <c r="K56" s="86">
        <v>314</v>
      </c>
      <c r="L56" s="219">
        <f t="shared" si="6"/>
        <v>4867</v>
      </c>
    </row>
    <row r="57" spans="1:12" s="147" customFormat="1" x14ac:dyDescent="0.15">
      <c r="A57" s="167">
        <v>208</v>
      </c>
      <c r="B57" s="182" t="s">
        <v>244</v>
      </c>
      <c r="C57" s="239">
        <v>2600</v>
      </c>
      <c r="D57" s="232">
        <v>35.58</v>
      </c>
      <c r="E57" s="218">
        <v>1</v>
      </c>
      <c r="F57" s="189">
        <f t="shared" si="5"/>
        <v>35.58</v>
      </c>
      <c r="G57" s="168" t="s">
        <v>80</v>
      </c>
      <c r="H57" s="169"/>
      <c r="I57" s="667" t="s">
        <v>3</v>
      </c>
      <c r="J57" s="592" t="s">
        <v>7</v>
      </c>
      <c r="K57" s="86">
        <v>104</v>
      </c>
      <c r="L57" s="219">
        <f t="shared" si="6"/>
        <v>3700.3199999999997</v>
      </c>
    </row>
    <row r="58" spans="1:12" s="147" customFormat="1" hidden="1" x14ac:dyDescent="0.15">
      <c r="A58" s="167">
        <v>209</v>
      </c>
      <c r="B58" s="182" t="s">
        <v>79</v>
      </c>
      <c r="C58" s="239"/>
      <c r="D58" s="232">
        <v>17.46</v>
      </c>
      <c r="E58" s="218"/>
      <c r="F58" s="189"/>
      <c r="G58" s="168" t="s">
        <v>80</v>
      </c>
      <c r="H58" s="169"/>
      <c r="I58" s="667"/>
      <c r="J58" s="592"/>
      <c r="K58" s="86"/>
      <c r="L58" s="219"/>
    </row>
    <row r="59" spans="1:12" s="147" customFormat="1" hidden="1" x14ac:dyDescent="0.15">
      <c r="A59" s="167">
        <v>210</v>
      </c>
      <c r="B59" s="182" t="s">
        <v>120</v>
      </c>
      <c r="C59" s="239"/>
      <c r="D59" s="232">
        <v>2.12</v>
      </c>
      <c r="E59" s="218"/>
      <c r="F59" s="189"/>
      <c r="G59" s="168" t="s">
        <v>80</v>
      </c>
      <c r="H59" s="169"/>
      <c r="I59" s="667"/>
      <c r="J59" s="592"/>
      <c r="K59" s="86"/>
      <c r="L59" s="219"/>
    </row>
    <row r="60" spans="1:12" s="147" customFormat="1" x14ac:dyDescent="0.15">
      <c r="A60" s="167"/>
      <c r="B60" s="182"/>
      <c r="C60" s="239"/>
      <c r="D60" s="232"/>
      <c r="E60" s="218"/>
      <c r="F60" s="189"/>
      <c r="G60" s="168"/>
      <c r="H60" s="169"/>
      <c r="I60" s="664"/>
      <c r="J60" s="86"/>
      <c r="K60" s="86"/>
      <c r="L60" s="219"/>
    </row>
    <row r="61" spans="1:12" s="147" customFormat="1" ht="14.25" thickBot="1" x14ac:dyDescent="0.2">
      <c r="A61" s="191" t="s">
        <v>33</v>
      </c>
      <c r="B61" s="287"/>
      <c r="C61" s="243"/>
      <c r="D61" s="244"/>
      <c r="E61" s="281">
        <f>SUM(E50:E59)</f>
        <v>8</v>
      </c>
      <c r="F61" s="192">
        <f>SUM(F50:F60)</f>
        <v>420.20000000000005</v>
      </c>
      <c r="G61" s="180"/>
      <c r="H61" s="181"/>
      <c r="I61" s="668"/>
      <c r="J61" s="179"/>
      <c r="K61" s="179">
        <f>SUM(K50:K60)</f>
        <v>1986</v>
      </c>
      <c r="L61" s="262">
        <f>SUM(L50:L60)</f>
        <v>121329.96000000002</v>
      </c>
    </row>
    <row r="62" spans="1:12" s="147" customFormat="1" x14ac:dyDescent="0.15">
      <c r="A62" s="263" t="s">
        <v>84</v>
      </c>
      <c r="B62" s="271"/>
      <c r="C62" s="296"/>
      <c r="D62" s="292"/>
      <c r="E62" s="286"/>
      <c r="F62" s="267"/>
      <c r="G62" s="164"/>
      <c r="H62" s="200"/>
      <c r="I62" s="663"/>
      <c r="J62" s="256"/>
      <c r="K62" s="256"/>
      <c r="L62" s="201"/>
    </row>
    <row r="63" spans="1:12" s="147" customFormat="1" x14ac:dyDescent="0.15">
      <c r="A63" s="167">
        <v>301</v>
      </c>
      <c r="B63" s="182" t="s">
        <v>85</v>
      </c>
      <c r="C63" s="239"/>
      <c r="D63" s="232">
        <v>205.27</v>
      </c>
      <c r="E63" s="218">
        <v>1</v>
      </c>
      <c r="F63" s="189">
        <f>SUM(D63*E63)</f>
        <v>205.27</v>
      </c>
      <c r="G63" s="168" t="s">
        <v>86</v>
      </c>
      <c r="H63" s="169"/>
      <c r="I63" s="667" t="s">
        <v>3</v>
      </c>
      <c r="J63" s="592" t="s">
        <v>11</v>
      </c>
      <c r="K63" s="86">
        <v>314</v>
      </c>
      <c r="L63" s="219">
        <f t="shared" ref="L63:L79" si="7">F63*K63</f>
        <v>64454.780000000006</v>
      </c>
    </row>
    <row r="64" spans="1:12" s="147" customFormat="1" x14ac:dyDescent="0.15">
      <c r="A64" s="167">
        <v>302</v>
      </c>
      <c r="B64" s="182" t="s">
        <v>87</v>
      </c>
      <c r="C64" s="239"/>
      <c r="D64" s="232">
        <v>242.34</v>
      </c>
      <c r="E64" s="218">
        <v>1</v>
      </c>
      <c r="F64" s="189">
        <f t="shared" ref="F64:F70" si="8">SUM(D64*E64)</f>
        <v>242.34</v>
      </c>
      <c r="G64" s="168" t="s">
        <v>86</v>
      </c>
      <c r="H64" s="169"/>
      <c r="I64" s="667" t="s">
        <v>3</v>
      </c>
      <c r="J64" s="592" t="s">
        <v>11</v>
      </c>
      <c r="K64" s="86">
        <v>314</v>
      </c>
      <c r="L64" s="219">
        <f t="shared" si="7"/>
        <v>76094.759999999995</v>
      </c>
    </row>
    <row r="65" spans="1:12" s="147" customFormat="1" x14ac:dyDescent="0.15">
      <c r="A65" s="167">
        <v>303</v>
      </c>
      <c r="B65" s="182" t="s">
        <v>88</v>
      </c>
      <c r="C65" s="239"/>
      <c r="D65" s="232">
        <v>101.45</v>
      </c>
      <c r="E65" s="218">
        <v>1</v>
      </c>
      <c r="F65" s="189">
        <f t="shared" si="8"/>
        <v>101.45</v>
      </c>
      <c r="G65" s="168" t="s">
        <v>86</v>
      </c>
      <c r="H65" s="169"/>
      <c r="I65" s="667" t="s">
        <v>3</v>
      </c>
      <c r="J65" s="592" t="s">
        <v>11</v>
      </c>
      <c r="K65" s="86">
        <v>314</v>
      </c>
      <c r="L65" s="219">
        <f t="shared" si="7"/>
        <v>31855.3</v>
      </c>
    </row>
    <row r="66" spans="1:12" s="147" customFormat="1" x14ac:dyDescent="0.15">
      <c r="A66" s="167">
        <v>304</v>
      </c>
      <c r="B66" s="182" t="s">
        <v>308</v>
      </c>
      <c r="C66" s="239"/>
      <c r="D66" s="232">
        <v>6.5</v>
      </c>
      <c r="E66" s="218">
        <v>1</v>
      </c>
      <c r="F66" s="189">
        <f t="shared" si="8"/>
        <v>6.5</v>
      </c>
      <c r="G66" s="168" t="s">
        <v>86</v>
      </c>
      <c r="H66" s="169"/>
      <c r="I66" s="667" t="s">
        <v>3</v>
      </c>
      <c r="J66" s="592" t="s">
        <v>11</v>
      </c>
      <c r="K66" s="86">
        <v>314</v>
      </c>
      <c r="L66" s="219">
        <f t="shared" si="7"/>
        <v>2041</v>
      </c>
    </row>
    <row r="67" spans="1:12" s="147" customFormat="1" x14ac:dyDescent="0.15">
      <c r="A67" s="167">
        <v>305</v>
      </c>
      <c r="B67" s="182" t="s">
        <v>89</v>
      </c>
      <c r="C67" s="239"/>
      <c r="D67" s="232">
        <v>31.75</v>
      </c>
      <c r="E67" s="218">
        <v>1</v>
      </c>
      <c r="F67" s="189">
        <f t="shared" si="8"/>
        <v>31.75</v>
      </c>
      <c r="G67" s="168" t="s">
        <v>86</v>
      </c>
      <c r="H67" s="169"/>
      <c r="I67" s="667" t="s">
        <v>3</v>
      </c>
      <c r="J67" s="592" t="s">
        <v>11</v>
      </c>
      <c r="K67" s="86">
        <v>314</v>
      </c>
      <c r="L67" s="219">
        <f t="shared" si="7"/>
        <v>9969.5</v>
      </c>
    </row>
    <row r="68" spans="1:12" s="147" customFormat="1" x14ac:dyDescent="0.15">
      <c r="A68" s="167" t="s">
        <v>309</v>
      </c>
      <c r="B68" s="182" t="s">
        <v>91</v>
      </c>
      <c r="C68" s="239"/>
      <c r="D68" s="232">
        <v>5.78</v>
      </c>
      <c r="E68" s="218">
        <v>1</v>
      </c>
      <c r="F68" s="189">
        <f t="shared" si="8"/>
        <v>5.78</v>
      </c>
      <c r="G68" s="168" t="s">
        <v>86</v>
      </c>
      <c r="H68" s="169"/>
      <c r="I68" s="667" t="s">
        <v>3</v>
      </c>
      <c r="J68" s="592" t="s">
        <v>11</v>
      </c>
      <c r="K68" s="86">
        <v>314</v>
      </c>
      <c r="L68" s="219">
        <f t="shared" si="7"/>
        <v>1814.92</v>
      </c>
    </row>
    <row r="69" spans="1:12" s="147" customFormat="1" x14ac:dyDescent="0.15">
      <c r="A69" s="167">
        <v>306</v>
      </c>
      <c r="B69" s="182" t="s">
        <v>310</v>
      </c>
      <c r="C69" s="239"/>
      <c r="D69" s="232">
        <v>14.55</v>
      </c>
      <c r="E69" s="218">
        <v>1</v>
      </c>
      <c r="F69" s="189">
        <f t="shared" si="8"/>
        <v>14.55</v>
      </c>
      <c r="G69" s="168" t="s">
        <v>86</v>
      </c>
      <c r="H69" s="169"/>
      <c r="I69" s="664" t="s">
        <v>3</v>
      </c>
      <c r="J69" s="592" t="s">
        <v>11</v>
      </c>
      <c r="K69" s="86">
        <v>314</v>
      </c>
      <c r="L69" s="219">
        <f t="shared" si="7"/>
        <v>4568.7</v>
      </c>
    </row>
    <row r="70" spans="1:12" s="147" customFormat="1" x14ac:dyDescent="0.15">
      <c r="A70" s="167">
        <v>307</v>
      </c>
      <c r="B70" s="182" t="s">
        <v>92</v>
      </c>
      <c r="C70" s="239"/>
      <c r="D70" s="232">
        <v>21.9</v>
      </c>
      <c r="E70" s="218">
        <v>1</v>
      </c>
      <c r="F70" s="189">
        <f t="shared" si="8"/>
        <v>21.9</v>
      </c>
      <c r="G70" s="168" t="s">
        <v>86</v>
      </c>
      <c r="H70" s="169"/>
      <c r="I70" s="667" t="s">
        <v>3</v>
      </c>
      <c r="J70" s="592" t="s">
        <v>11</v>
      </c>
      <c r="K70" s="86">
        <v>314</v>
      </c>
      <c r="L70" s="219">
        <f t="shared" si="7"/>
        <v>6876.5999999999995</v>
      </c>
    </row>
    <row r="71" spans="1:12" s="147" customFormat="1" hidden="1" x14ac:dyDescent="0.15">
      <c r="A71" s="167">
        <v>308</v>
      </c>
      <c r="B71" s="182" t="s">
        <v>69</v>
      </c>
      <c r="C71" s="239"/>
      <c r="D71" s="232"/>
      <c r="E71" s="218"/>
      <c r="F71" s="189"/>
      <c r="G71" s="168"/>
      <c r="H71" s="169"/>
      <c r="I71" s="664"/>
      <c r="J71" s="592"/>
      <c r="K71" s="86"/>
      <c r="L71" s="219">
        <f t="shared" si="7"/>
        <v>0</v>
      </c>
    </row>
    <row r="72" spans="1:12" s="147" customFormat="1" hidden="1" x14ac:dyDescent="0.15">
      <c r="A72" s="167">
        <v>309</v>
      </c>
      <c r="B72" s="182" t="s">
        <v>69</v>
      </c>
      <c r="C72" s="239"/>
      <c r="D72" s="232"/>
      <c r="E72" s="218"/>
      <c r="F72" s="189"/>
      <c r="G72" s="168"/>
      <c r="H72" s="169"/>
      <c r="I72" s="664"/>
      <c r="J72" s="592"/>
      <c r="K72" s="86"/>
      <c r="L72" s="219">
        <f t="shared" si="7"/>
        <v>0</v>
      </c>
    </row>
    <row r="73" spans="1:12" s="147" customFormat="1" hidden="1" x14ac:dyDescent="0.15">
      <c r="A73" s="167">
        <v>310</v>
      </c>
      <c r="B73" s="182" t="s">
        <v>311</v>
      </c>
      <c r="C73" s="239"/>
      <c r="D73" s="232">
        <v>0.93</v>
      </c>
      <c r="E73" s="218"/>
      <c r="F73" s="189"/>
      <c r="G73" s="168"/>
      <c r="H73" s="169"/>
      <c r="I73" s="664"/>
      <c r="J73" s="592"/>
      <c r="K73" s="86"/>
      <c r="L73" s="219">
        <f t="shared" si="7"/>
        <v>0</v>
      </c>
    </row>
    <row r="74" spans="1:12" s="147" customFormat="1" hidden="1" x14ac:dyDescent="0.15">
      <c r="A74" s="167">
        <v>311</v>
      </c>
      <c r="B74" s="182" t="s">
        <v>312</v>
      </c>
      <c r="C74" s="239"/>
      <c r="D74" s="232">
        <v>58.39</v>
      </c>
      <c r="E74" s="218"/>
      <c r="F74" s="189"/>
      <c r="G74" s="168"/>
      <c r="H74" s="169"/>
      <c r="I74" s="664"/>
      <c r="J74" s="592"/>
      <c r="K74" s="86"/>
      <c r="L74" s="219">
        <f t="shared" si="7"/>
        <v>0</v>
      </c>
    </row>
    <row r="75" spans="1:12" s="147" customFormat="1" hidden="1" x14ac:dyDescent="0.15">
      <c r="A75" s="167">
        <v>312</v>
      </c>
      <c r="B75" s="182" t="s">
        <v>313</v>
      </c>
      <c r="C75" s="239"/>
      <c r="D75" s="232">
        <v>50.41</v>
      </c>
      <c r="E75" s="218"/>
      <c r="F75" s="189"/>
      <c r="G75" s="168"/>
      <c r="H75" s="169"/>
      <c r="I75" s="664"/>
      <c r="J75" s="592"/>
      <c r="K75" s="86"/>
      <c r="L75" s="219">
        <f t="shared" si="7"/>
        <v>0</v>
      </c>
    </row>
    <row r="76" spans="1:12" s="147" customFormat="1" hidden="1" x14ac:dyDescent="0.15">
      <c r="A76" s="167">
        <v>313</v>
      </c>
      <c r="B76" s="182" t="s">
        <v>314</v>
      </c>
      <c r="C76" s="239"/>
      <c r="D76" s="232">
        <v>23.29</v>
      </c>
      <c r="E76" s="218"/>
      <c r="F76" s="189"/>
      <c r="G76" s="168"/>
      <c r="H76" s="169"/>
      <c r="I76" s="664"/>
      <c r="J76" s="592"/>
      <c r="K76" s="86"/>
      <c r="L76" s="219">
        <f t="shared" si="7"/>
        <v>0</v>
      </c>
    </row>
    <row r="77" spans="1:12" s="147" customFormat="1" hidden="1" x14ac:dyDescent="0.15">
      <c r="A77" s="167">
        <v>314</v>
      </c>
      <c r="B77" s="182" t="s">
        <v>69</v>
      </c>
      <c r="C77" s="239"/>
      <c r="D77" s="232"/>
      <c r="E77" s="218"/>
      <c r="F77" s="189"/>
      <c r="G77" s="168"/>
      <c r="H77" s="169"/>
      <c r="I77" s="664"/>
      <c r="J77" s="592"/>
      <c r="K77" s="86"/>
      <c r="L77" s="219">
        <f t="shared" si="7"/>
        <v>0</v>
      </c>
    </row>
    <row r="78" spans="1:12" s="147" customFormat="1" hidden="1" x14ac:dyDescent="0.15">
      <c r="A78" s="167">
        <v>315</v>
      </c>
      <c r="B78" s="182" t="s">
        <v>69</v>
      </c>
      <c r="C78" s="239"/>
      <c r="D78" s="232"/>
      <c r="E78" s="218"/>
      <c r="F78" s="189"/>
      <c r="G78" s="168"/>
      <c r="H78" s="169"/>
      <c r="I78" s="664"/>
      <c r="J78" s="592"/>
      <c r="K78" s="86"/>
      <c r="L78" s="219">
        <f t="shared" si="7"/>
        <v>0</v>
      </c>
    </row>
    <row r="79" spans="1:12" s="147" customFormat="1" x14ac:dyDescent="0.15">
      <c r="A79" s="167">
        <v>316</v>
      </c>
      <c r="B79" s="182" t="s">
        <v>315</v>
      </c>
      <c r="C79" s="239"/>
      <c r="D79" s="232">
        <v>6.44</v>
      </c>
      <c r="E79" s="218">
        <v>1</v>
      </c>
      <c r="F79" s="189">
        <f>SUM(D79*E79)</f>
        <v>6.44</v>
      </c>
      <c r="G79" s="168" t="s">
        <v>86</v>
      </c>
      <c r="H79" s="169"/>
      <c r="I79" s="664" t="s">
        <v>3</v>
      </c>
      <c r="J79" s="592" t="s">
        <v>11</v>
      </c>
      <c r="K79" s="86">
        <v>314</v>
      </c>
      <c r="L79" s="219">
        <f t="shared" si="7"/>
        <v>2022.16</v>
      </c>
    </row>
    <row r="80" spans="1:12" s="147" customFormat="1" hidden="1" x14ac:dyDescent="0.15">
      <c r="A80" s="167">
        <v>317</v>
      </c>
      <c r="B80" s="182" t="s">
        <v>316</v>
      </c>
      <c r="C80" s="239"/>
      <c r="D80" s="232">
        <v>26.6</v>
      </c>
      <c r="E80" s="218"/>
      <c r="F80" s="189"/>
      <c r="G80" s="168"/>
      <c r="H80" s="169"/>
      <c r="I80" s="664"/>
      <c r="J80" s="86"/>
      <c r="K80" s="86"/>
      <c r="L80" s="176"/>
    </row>
    <row r="81" spans="1:12" s="147" customFormat="1" x14ac:dyDescent="0.15">
      <c r="A81" s="167"/>
      <c r="B81" s="182"/>
      <c r="C81" s="239"/>
      <c r="D81" s="232"/>
      <c r="E81" s="218"/>
      <c r="F81" s="189"/>
      <c r="G81" s="168"/>
      <c r="H81" s="169"/>
      <c r="I81" s="664"/>
      <c r="J81" s="86"/>
      <c r="K81" s="86"/>
      <c r="L81" s="176"/>
    </row>
    <row r="82" spans="1:12" s="147" customFormat="1" ht="14.25" thickBot="1" x14ac:dyDescent="0.2">
      <c r="A82" s="184" t="s">
        <v>33</v>
      </c>
      <c r="B82" s="275"/>
      <c r="C82" s="258"/>
      <c r="D82" s="259"/>
      <c r="E82" s="272">
        <f>SUM(E63:E81)</f>
        <v>9</v>
      </c>
      <c r="F82" s="228">
        <f>SUM(F63:F81)</f>
        <v>635.98</v>
      </c>
      <c r="G82" s="185"/>
      <c r="H82" s="186"/>
      <c r="I82" s="665"/>
      <c r="J82" s="207"/>
      <c r="K82" s="207">
        <f>SUM(K63:K81)</f>
        <v>2826</v>
      </c>
      <c r="L82" s="223">
        <f>SUM(L63:L81)</f>
        <v>199697.72000000003</v>
      </c>
    </row>
    <row r="83" spans="1:12" s="147" customFormat="1" x14ac:dyDescent="0.15">
      <c r="A83" s="246" t="s">
        <v>93</v>
      </c>
      <c r="B83" s="194"/>
      <c r="C83" s="295"/>
      <c r="D83" s="291"/>
      <c r="E83" s="283"/>
      <c r="F83" s="290"/>
      <c r="G83" s="298"/>
      <c r="H83" s="299"/>
      <c r="I83" s="666"/>
      <c r="J83" s="166"/>
      <c r="K83" s="166"/>
      <c r="L83" s="171"/>
    </row>
    <row r="84" spans="1:12" s="147" customFormat="1" x14ac:dyDescent="0.15">
      <c r="A84" s="167">
        <v>401</v>
      </c>
      <c r="B84" s="288" t="s">
        <v>102</v>
      </c>
      <c r="C84" s="239">
        <v>2500</v>
      </c>
      <c r="D84" s="232">
        <v>33.4</v>
      </c>
      <c r="E84" s="218">
        <v>1</v>
      </c>
      <c r="F84" s="189">
        <f>SUM(D84*E84)</f>
        <v>33.4</v>
      </c>
      <c r="G84" s="168" t="s">
        <v>86</v>
      </c>
      <c r="H84" s="169"/>
      <c r="I84" s="664" t="s">
        <v>3</v>
      </c>
      <c r="J84" s="592" t="s">
        <v>11</v>
      </c>
      <c r="K84" s="86">
        <v>314</v>
      </c>
      <c r="L84" s="219">
        <f t="shared" ref="L84:L101" si="9">F84*K84</f>
        <v>10487.6</v>
      </c>
    </row>
    <row r="85" spans="1:12" s="147" customFormat="1" x14ac:dyDescent="0.15">
      <c r="A85" s="167">
        <v>402</v>
      </c>
      <c r="B85" s="182" t="s">
        <v>317</v>
      </c>
      <c r="C85" s="239">
        <v>2500</v>
      </c>
      <c r="D85" s="232">
        <v>5.15</v>
      </c>
      <c r="E85" s="218">
        <v>1</v>
      </c>
      <c r="F85" s="189">
        <f>SUM(D85*E85)</f>
        <v>5.15</v>
      </c>
      <c r="G85" s="168" t="s">
        <v>86</v>
      </c>
      <c r="H85" s="169"/>
      <c r="I85" s="664" t="s">
        <v>3</v>
      </c>
      <c r="J85" s="592" t="s">
        <v>11</v>
      </c>
      <c r="K85" s="86">
        <v>314</v>
      </c>
      <c r="L85" s="219">
        <f t="shared" si="9"/>
        <v>1617.1000000000001</v>
      </c>
    </row>
    <row r="86" spans="1:12" s="147" customFormat="1" hidden="1" x14ac:dyDescent="0.15">
      <c r="A86" s="167">
        <v>403</v>
      </c>
      <c r="B86" s="182" t="s">
        <v>69</v>
      </c>
      <c r="C86" s="239"/>
      <c r="D86" s="232"/>
      <c r="E86" s="218"/>
      <c r="F86" s="189"/>
      <c r="G86" s="168"/>
      <c r="H86" s="169"/>
      <c r="I86" s="664"/>
      <c r="J86" s="86"/>
      <c r="K86" s="86"/>
      <c r="L86" s="219">
        <f t="shared" si="9"/>
        <v>0</v>
      </c>
    </row>
    <row r="87" spans="1:12" s="147" customFormat="1" x14ac:dyDescent="0.15">
      <c r="A87" s="167">
        <v>404</v>
      </c>
      <c r="B87" s="182" t="s">
        <v>318</v>
      </c>
      <c r="C87" s="239"/>
      <c r="D87" s="232">
        <v>7.3</v>
      </c>
      <c r="E87" s="218">
        <v>1</v>
      </c>
      <c r="F87" s="189">
        <f>SUM(D87*E87)</f>
        <v>7.3</v>
      </c>
      <c r="G87" s="168" t="s">
        <v>86</v>
      </c>
      <c r="H87" s="169"/>
      <c r="I87" s="664" t="s">
        <v>3</v>
      </c>
      <c r="J87" s="592" t="s">
        <v>11</v>
      </c>
      <c r="K87" s="86">
        <v>314</v>
      </c>
      <c r="L87" s="219">
        <f t="shared" si="9"/>
        <v>2292.1999999999998</v>
      </c>
    </row>
    <row r="88" spans="1:12" s="147" customFormat="1" x14ac:dyDescent="0.15">
      <c r="A88" s="167">
        <v>405</v>
      </c>
      <c r="B88" s="182" t="s">
        <v>319</v>
      </c>
      <c r="C88" s="239">
        <v>2400</v>
      </c>
      <c r="D88" s="232">
        <v>7.07</v>
      </c>
      <c r="E88" s="218">
        <v>1</v>
      </c>
      <c r="F88" s="189">
        <f>SUM(D88*E88)</f>
        <v>7.07</v>
      </c>
      <c r="G88" s="168" t="s">
        <v>86</v>
      </c>
      <c r="H88" s="169"/>
      <c r="I88" s="667" t="s">
        <v>3</v>
      </c>
      <c r="J88" s="592" t="s">
        <v>7</v>
      </c>
      <c r="K88" s="86">
        <v>104</v>
      </c>
      <c r="L88" s="219">
        <f t="shared" si="9"/>
        <v>735.28</v>
      </c>
    </row>
    <row r="89" spans="1:12" s="147" customFormat="1" x14ac:dyDescent="0.15">
      <c r="A89" s="167">
        <v>406</v>
      </c>
      <c r="B89" s="182" t="s">
        <v>246</v>
      </c>
      <c r="C89" s="239">
        <v>2500</v>
      </c>
      <c r="D89" s="232">
        <v>12.15</v>
      </c>
      <c r="E89" s="218">
        <v>1</v>
      </c>
      <c r="F89" s="189">
        <f t="shared" ref="F89:F101" si="10">SUM(D89*E89)</f>
        <v>12.15</v>
      </c>
      <c r="G89" s="168" t="s">
        <v>86</v>
      </c>
      <c r="H89" s="169"/>
      <c r="I89" s="667" t="s">
        <v>3</v>
      </c>
      <c r="J89" s="592" t="s">
        <v>173</v>
      </c>
      <c r="K89" s="86">
        <v>314</v>
      </c>
      <c r="L89" s="219">
        <f t="shared" si="9"/>
        <v>3815.1</v>
      </c>
    </row>
    <row r="90" spans="1:12" s="147" customFormat="1" x14ac:dyDescent="0.15">
      <c r="A90" s="167">
        <v>407</v>
      </c>
      <c r="B90" s="182" t="s">
        <v>320</v>
      </c>
      <c r="C90" s="239">
        <v>2500</v>
      </c>
      <c r="D90" s="232">
        <v>16.82</v>
      </c>
      <c r="E90" s="218">
        <v>1</v>
      </c>
      <c r="F90" s="189">
        <f t="shared" si="10"/>
        <v>16.82</v>
      </c>
      <c r="G90" s="168" t="s">
        <v>86</v>
      </c>
      <c r="H90" s="169"/>
      <c r="I90" s="664" t="s">
        <v>3</v>
      </c>
      <c r="J90" s="592" t="s">
        <v>11</v>
      </c>
      <c r="K90" s="86">
        <v>314</v>
      </c>
      <c r="L90" s="219">
        <f t="shared" si="9"/>
        <v>5281.4800000000005</v>
      </c>
    </row>
    <row r="91" spans="1:12" s="147" customFormat="1" x14ac:dyDescent="0.15">
      <c r="A91" s="167">
        <v>408</v>
      </c>
      <c r="B91" s="182" t="s">
        <v>321</v>
      </c>
      <c r="C91" s="239">
        <v>2500</v>
      </c>
      <c r="D91" s="232">
        <v>52.76</v>
      </c>
      <c r="E91" s="218">
        <v>1</v>
      </c>
      <c r="F91" s="189">
        <f t="shared" si="10"/>
        <v>52.76</v>
      </c>
      <c r="G91" s="168" t="s">
        <v>86</v>
      </c>
      <c r="H91" s="169"/>
      <c r="I91" s="664" t="s">
        <v>3</v>
      </c>
      <c r="J91" s="592" t="s">
        <v>11</v>
      </c>
      <c r="K91" s="86">
        <v>314</v>
      </c>
      <c r="L91" s="219">
        <f t="shared" si="9"/>
        <v>16566.64</v>
      </c>
    </row>
    <row r="92" spans="1:12" s="147" customFormat="1" x14ac:dyDescent="0.15">
      <c r="A92" s="167">
        <v>409</v>
      </c>
      <c r="B92" s="182" t="s">
        <v>322</v>
      </c>
      <c r="C92" s="239">
        <v>2400</v>
      </c>
      <c r="D92" s="232">
        <v>7.1</v>
      </c>
      <c r="E92" s="218">
        <v>1</v>
      </c>
      <c r="F92" s="189">
        <f t="shared" si="10"/>
        <v>7.1</v>
      </c>
      <c r="G92" s="168" t="s">
        <v>86</v>
      </c>
      <c r="H92" s="169"/>
      <c r="I92" s="667" t="s">
        <v>3</v>
      </c>
      <c r="J92" s="592" t="s">
        <v>7</v>
      </c>
      <c r="K92" s="86">
        <v>104</v>
      </c>
      <c r="L92" s="219">
        <f t="shared" si="9"/>
        <v>738.4</v>
      </c>
    </row>
    <row r="93" spans="1:12" s="147" customFormat="1" x14ac:dyDescent="0.15">
      <c r="A93" s="167">
        <v>410</v>
      </c>
      <c r="B93" s="182" t="s">
        <v>252</v>
      </c>
      <c r="C93" s="239">
        <v>2500</v>
      </c>
      <c r="D93" s="232">
        <v>13.3</v>
      </c>
      <c r="E93" s="218">
        <v>1</v>
      </c>
      <c r="F93" s="189">
        <f t="shared" si="10"/>
        <v>13.3</v>
      </c>
      <c r="G93" s="168" t="s">
        <v>86</v>
      </c>
      <c r="H93" s="169"/>
      <c r="I93" s="667" t="s">
        <v>3</v>
      </c>
      <c r="J93" s="592" t="s">
        <v>173</v>
      </c>
      <c r="K93" s="86">
        <v>314</v>
      </c>
      <c r="L93" s="219">
        <f t="shared" si="9"/>
        <v>4176.2</v>
      </c>
    </row>
    <row r="94" spans="1:12" s="147" customFormat="1" x14ac:dyDescent="0.15">
      <c r="A94" s="167">
        <v>411</v>
      </c>
      <c r="B94" s="182" t="s">
        <v>323</v>
      </c>
      <c r="C94" s="239"/>
      <c r="D94" s="232">
        <v>6.3</v>
      </c>
      <c r="E94" s="218">
        <v>1</v>
      </c>
      <c r="F94" s="189">
        <f t="shared" si="10"/>
        <v>6.3</v>
      </c>
      <c r="G94" s="168" t="s">
        <v>86</v>
      </c>
      <c r="H94" s="169"/>
      <c r="I94" s="664" t="s">
        <v>3</v>
      </c>
      <c r="J94" s="592" t="s">
        <v>11</v>
      </c>
      <c r="K94" s="86">
        <v>314</v>
      </c>
      <c r="L94" s="219">
        <f t="shared" si="9"/>
        <v>1978.2</v>
      </c>
    </row>
    <row r="95" spans="1:12" s="147" customFormat="1" x14ac:dyDescent="0.15">
      <c r="A95" s="167">
        <v>412</v>
      </c>
      <c r="B95" s="182" t="s">
        <v>324</v>
      </c>
      <c r="C95" s="239">
        <v>2500</v>
      </c>
      <c r="D95" s="232">
        <v>18.53</v>
      </c>
      <c r="E95" s="218">
        <v>1</v>
      </c>
      <c r="F95" s="189">
        <f t="shared" si="10"/>
        <v>18.53</v>
      </c>
      <c r="G95" s="168" t="s">
        <v>86</v>
      </c>
      <c r="H95" s="169"/>
      <c r="I95" s="664" t="s">
        <v>3</v>
      </c>
      <c r="J95" s="592" t="s">
        <v>11</v>
      </c>
      <c r="K95" s="86">
        <v>314</v>
      </c>
      <c r="L95" s="219">
        <f t="shared" si="9"/>
        <v>5818.42</v>
      </c>
    </row>
    <row r="96" spans="1:12" s="147" customFormat="1" x14ac:dyDescent="0.15">
      <c r="A96" s="167">
        <v>413</v>
      </c>
      <c r="B96" s="182" t="s">
        <v>98</v>
      </c>
      <c r="C96" s="239">
        <v>2400</v>
      </c>
      <c r="D96" s="232">
        <v>25.41</v>
      </c>
      <c r="E96" s="218">
        <v>1</v>
      </c>
      <c r="F96" s="189">
        <f t="shared" si="10"/>
        <v>25.41</v>
      </c>
      <c r="G96" s="168" t="s">
        <v>86</v>
      </c>
      <c r="H96" s="169"/>
      <c r="I96" s="667" t="s">
        <v>3</v>
      </c>
      <c r="J96" s="592" t="s">
        <v>7</v>
      </c>
      <c r="K96" s="86">
        <v>104</v>
      </c>
      <c r="L96" s="219">
        <f t="shared" si="9"/>
        <v>2642.64</v>
      </c>
    </row>
    <row r="97" spans="1:12" s="147" customFormat="1" x14ac:dyDescent="0.15">
      <c r="A97" s="167">
        <v>414</v>
      </c>
      <c r="B97" s="182" t="s">
        <v>177</v>
      </c>
      <c r="C97" s="239">
        <v>2500</v>
      </c>
      <c r="D97" s="232">
        <v>7.9</v>
      </c>
      <c r="E97" s="218">
        <v>1</v>
      </c>
      <c r="F97" s="189">
        <f t="shared" si="10"/>
        <v>7.9</v>
      </c>
      <c r="G97" s="168" t="s">
        <v>86</v>
      </c>
      <c r="H97" s="169"/>
      <c r="I97" s="667" t="s">
        <v>3</v>
      </c>
      <c r="J97" s="592" t="s">
        <v>8</v>
      </c>
      <c r="K97" s="86">
        <v>156</v>
      </c>
      <c r="L97" s="219">
        <f t="shared" si="9"/>
        <v>1232.4000000000001</v>
      </c>
    </row>
    <row r="98" spans="1:12" s="147" customFormat="1" x14ac:dyDescent="0.15">
      <c r="A98" s="167">
        <v>415</v>
      </c>
      <c r="B98" s="182" t="s">
        <v>100</v>
      </c>
      <c r="C98" s="239">
        <v>2500</v>
      </c>
      <c r="D98" s="232">
        <v>5.67</v>
      </c>
      <c r="E98" s="218">
        <v>1</v>
      </c>
      <c r="F98" s="189">
        <f t="shared" si="10"/>
        <v>5.67</v>
      </c>
      <c r="G98" s="168" t="s">
        <v>86</v>
      </c>
      <c r="H98" s="169"/>
      <c r="I98" s="667" t="s">
        <v>3</v>
      </c>
      <c r="J98" s="592" t="s">
        <v>8</v>
      </c>
      <c r="K98" s="86">
        <v>156</v>
      </c>
      <c r="L98" s="219">
        <f t="shared" si="9"/>
        <v>884.52</v>
      </c>
    </row>
    <row r="99" spans="1:12" s="147" customFormat="1" x14ac:dyDescent="0.15">
      <c r="A99" s="167">
        <v>416</v>
      </c>
      <c r="B99" s="182" t="s">
        <v>325</v>
      </c>
      <c r="C99" s="239">
        <v>2500</v>
      </c>
      <c r="D99" s="232">
        <v>36.67</v>
      </c>
      <c r="E99" s="218">
        <v>1</v>
      </c>
      <c r="F99" s="189">
        <f t="shared" si="10"/>
        <v>36.67</v>
      </c>
      <c r="G99" s="168" t="s">
        <v>86</v>
      </c>
      <c r="H99" s="169"/>
      <c r="I99" s="664" t="s">
        <v>3</v>
      </c>
      <c r="J99" s="592" t="s">
        <v>11</v>
      </c>
      <c r="K99" s="86">
        <v>314</v>
      </c>
      <c r="L99" s="219">
        <f t="shared" si="9"/>
        <v>11514.380000000001</v>
      </c>
    </row>
    <row r="100" spans="1:12" s="147" customFormat="1" x14ac:dyDescent="0.15">
      <c r="A100" s="167">
        <v>417</v>
      </c>
      <c r="B100" s="182" t="s">
        <v>326</v>
      </c>
      <c r="C100" s="239">
        <v>2500</v>
      </c>
      <c r="D100" s="232">
        <v>52.76</v>
      </c>
      <c r="E100" s="218">
        <v>1</v>
      </c>
      <c r="F100" s="189">
        <f t="shared" si="10"/>
        <v>52.76</v>
      </c>
      <c r="G100" s="168" t="s">
        <v>86</v>
      </c>
      <c r="H100" s="169"/>
      <c r="I100" s="664" t="s">
        <v>3</v>
      </c>
      <c r="J100" s="592" t="s">
        <v>11</v>
      </c>
      <c r="K100" s="86">
        <v>314</v>
      </c>
      <c r="L100" s="219">
        <f t="shared" si="9"/>
        <v>16566.64</v>
      </c>
    </row>
    <row r="101" spans="1:12" s="147" customFormat="1" x14ac:dyDescent="0.15">
      <c r="A101" s="167">
        <v>418</v>
      </c>
      <c r="B101" s="182" t="s">
        <v>327</v>
      </c>
      <c r="C101" s="239">
        <v>2400</v>
      </c>
      <c r="D101" s="232">
        <v>33.14</v>
      </c>
      <c r="E101" s="218">
        <v>1</v>
      </c>
      <c r="F101" s="189">
        <f t="shared" si="10"/>
        <v>33.14</v>
      </c>
      <c r="G101" s="168" t="s">
        <v>86</v>
      </c>
      <c r="H101" s="169"/>
      <c r="I101" s="667" t="s">
        <v>3</v>
      </c>
      <c r="J101" s="592" t="s">
        <v>7</v>
      </c>
      <c r="K101" s="86">
        <v>104</v>
      </c>
      <c r="L101" s="219">
        <f t="shared" si="9"/>
        <v>3446.56</v>
      </c>
    </row>
    <row r="102" spans="1:12" s="147" customFormat="1" hidden="1" x14ac:dyDescent="0.15">
      <c r="A102" s="167">
        <v>419</v>
      </c>
      <c r="B102" s="182" t="s">
        <v>69</v>
      </c>
      <c r="C102" s="239"/>
      <c r="D102" s="232"/>
      <c r="E102" s="218"/>
      <c r="F102" s="189"/>
      <c r="G102" s="168"/>
      <c r="H102" s="169"/>
      <c r="I102" s="664"/>
      <c r="J102" s="86"/>
      <c r="K102" s="86"/>
      <c r="L102" s="176"/>
    </row>
    <row r="103" spans="1:12" s="147" customFormat="1" hidden="1" x14ac:dyDescent="0.15">
      <c r="A103" s="167">
        <v>420</v>
      </c>
      <c r="B103" s="182" t="s">
        <v>69</v>
      </c>
      <c r="C103" s="239"/>
      <c r="D103" s="232"/>
      <c r="E103" s="218"/>
      <c r="F103" s="189"/>
      <c r="G103" s="168"/>
      <c r="H103" s="169"/>
      <c r="I103" s="664"/>
      <c r="J103" s="86"/>
      <c r="K103" s="86"/>
      <c r="L103" s="176"/>
    </row>
    <row r="104" spans="1:12" s="147" customFormat="1" x14ac:dyDescent="0.15">
      <c r="A104" s="167"/>
      <c r="B104" s="182"/>
      <c r="C104" s="239"/>
      <c r="D104" s="232"/>
      <c r="E104" s="218"/>
      <c r="F104" s="189"/>
      <c r="G104" s="168"/>
      <c r="H104" s="169"/>
      <c r="I104" s="664"/>
      <c r="J104" s="86"/>
      <c r="K104" s="86"/>
      <c r="L104" s="176"/>
    </row>
    <row r="105" spans="1:12" s="147" customFormat="1" ht="14.25" thickBot="1" x14ac:dyDescent="0.2">
      <c r="A105" s="191" t="s">
        <v>33</v>
      </c>
      <c r="B105" s="287"/>
      <c r="C105" s="243"/>
      <c r="D105" s="244"/>
      <c r="E105" s="281">
        <f>SUM(E84:E104)</f>
        <v>17</v>
      </c>
      <c r="F105" s="192">
        <f>SUM(F84:F104)</f>
        <v>341.42999999999995</v>
      </c>
      <c r="G105" s="180"/>
      <c r="H105" s="181"/>
      <c r="I105" s="668"/>
      <c r="J105" s="179"/>
      <c r="K105" s="179">
        <f>SUM(K84:K104)</f>
        <v>4182</v>
      </c>
      <c r="L105" s="262">
        <f>SUM(L84:L104)</f>
        <v>89793.76</v>
      </c>
    </row>
    <row r="106" spans="1:12" s="147" customFormat="1" x14ac:dyDescent="0.15">
      <c r="A106" s="263" t="s">
        <v>106</v>
      </c>
      <c r="B106" s="271"/>
      <c r="C106" s="296"/>
      <c r="D106" s="292"/>
      <c r="E106" s="286"/>
      <c r="F106" s="267"/>
      <c r="G106" s="164"/>
      <c r="H106" s="200"/>
      <c r="I106" s="663"/>
      <c r="J106" s="256"/>
      <c r="K106" s="256"/>
      <c r="L106" s="201"/>
    </row>
    <row r="107" spans="1:12" s="147" customFormat="1" x14ac:dyDescent="0.15">
      <c r="A107" s="167">
        <v>501</v>
      </c>
      <c r="B107" s="182" t="s">
        <v>107</v>
      </c>
      <c r="C107" s="239"/>
      <c r="D107" s="232">
        <v>2.2200000000000002</v>
      </c>
      <c r="E107" s="837">
        <v>2</v>
      </c>
      <c r="F107" s="839">
        <v>4.4400000000000004</v>
      </c>
      <c r="G107" s="168" t="s">
        <v>86</v>
      </c>
      <c r="H107" s="169"/>
      <c r="I107" s="667" t="s">
        <v>3</v>
      </c>
      <c r="J107" s="592" t="s">
        <v>7</v>
      </c>
      <c r="K107" s="86">
        <v>104</v>
      </c>
      <c r="L107" s="219">
        <f t="shared" ref="L107:L112" si="11">F107*K107</f>
        <v>461.76000000000005</v>
      </c>
    </row>
    <row r="108" spans="1:12" s="147" customFormat="1" x14ac:dyDescent="0.15">
      <c r="A108" s="167">
        <v>502</v>
      </c>
      <c r="B108" s="182" t="s">
        <v>270</v>
      </c>
      <c r="C108" s="239"/>
      <c r="D108" s="232">
        <v>6.1</v>
      </c>
      <c r="E108" s="86">
        <v>2</v>
      </c>
      <c r="F108" s="182">
        <f>SUM($D108*E108)</f>
        <v>12.2</v>
      </c>
      <c r="G108" s="168" t="s">
        <v>86</v>
      </c>
      <c r="H108" s="169"/>
      <c r="I108" s="667" t="s">
        <v>12</v>
      </c>
      <c r="J108" s="592" t="s">
        <v>218</v>
      </c>
      <c r="K108" s="86">
        <v>993</v>
      </c>
      <c r="L108" s="219">
        <f t="shared" si="11"/>
        <v>12114.599999999999</v>
      </c>
    </row>
    <row r="109" spans="1:12" s="147" customFormat="1" x14ac:dyDescent="0.15">
      <c r="A109" s="167">
        <v>503</v>
      </c>
      <c r="B109" s="182" t="s">
        <v>109</v>
      </c>
      <c r="C109" s="239"/>
      <c r="D109" s="232">
        <v>2.1</v>
      </c>
      <c r="E109" s="86">
        <v>4</v>
      </c>
      <c r="F109" s="182">
        <f t="shared" ref="F109:F135" si="12">SUM($D109*E109)</f>
        <v>8.4</v>
      </c>
      <c r="G109" s="168" t="s">
        <v>86</v>
      </c>
      <c r="H109" s="169"/>
      <c r="I109" s="667" t="s">
        <v>12</v>
      </c>
      <c r="J109" s="592" t="s">
        <v>218</v>
      </c>
      <c r="K109" s="86">
        <v>993</v>
      </c>
      <c r="L109" s="219">
        <f t="shared" si="11"/>
        <v>8341.2000000000007</v>
      </c>
    </row>
    <row r="110" spans="1:12" s="147" customFormat="1" x14ac:dyDescent="0.15">
      <c r="A110" s="167">
        <v>504</v>
      </c>
      <c r="B110" s="182" t="s">
        <v>112</v>
      </c>
      <c r="C110" s="239"/>
      <c r="D110" s="232">
        <v>5.66</v>
      </c>
      <c r="E110" s="86">
        <v>2</v>
      </c>
      <c r="F110" s="182">
        <f>5.66*2</f>
        <v>11.32</v>
      </c>
      <c r="G110" s="168" t="s">
        <v>80</v>
      </c>
      <c r="H110" s="169"/>
      <c r="I110" s="667" t="s">
        <v>3</v>
      </c>
      <c r="J110" s="592" t="s">
        <v>7</v>
      </c>
      <c r="K110" s="86">
        <v>104</v>
      </c>
      <c r="L110" s="219">
        <f t="shared" si="11"/>
        <v>1177.28</v>
      </c>
    </row>
    <row r="111" spans="1:12" s="147" customFormat="1" x14ac:dyDescent="0.15">
      <c r="A111" s="167">
        <v>505</v>
      </c>
      <c r="B111" s="182" t="s">
        <v>96</v>
      </c>
      <c r="C111" s="239"/>
      <c r="D111" s="232">
        <v>8.75</v>
      </c>
      <c r="E111" s="86">
        <v>1</v>
      </c>
      <c r="F111" s="182">
        <f t="shared" si="12"/>
        <v>8.75</v>
      </c>
      <c r="G111" s="168" t="s">
        <v>80</v>
      </c>
      <c r="H111" s="169"/>
      <c r="I111" s="664" t="s">
        <v>3</v>
      </c>
      <c r="J111" s="592" t="s">
        <v>11</v>
      </c>
      <c r="K111" s="86">
        <v>314</v>
      </c>
      <c r="L111" s="219">
        <f t="shared" si="11"/>
        <v>2747.5</v>
      </c>
    </row>
    <row r="112" spans="1:12" s="147" customFormat="1" x14ac:dyDescent="0.15">
      <c r="A112" s="167" t="s">
        <v>328</v>
      </c>
      <c r="B112" s="182" t="s">
        <v>96</v>
      </c>
      <c r="C112" s="239"/>
      <c r="D112" s="232">
        <v>10.17</v>
      </c>
      <c r="E112" s="86">
        <v>1</v>
      </c>
      <c r="F112" s="182">
        <f t="shared" si="12"/>
        <v>10.17</v>
      </c>
      <c r="G112" s="168" t="s">
        <v>80</v>
      </c>
      <c r="H112" s="169"/>
      <c r="I112" s="664" t="s">
        <v>3</v>
      </c>
      <c r="J112" s="592" t="s">
        <v>11</v>
      </c>
      <c r="K112" s="86">
        <v>314</v>
      </c>
      <c r="L112" s="219">
        <f t="shared" si="11"/>
        <v>3193.38</v>
      </c>
    </row>
    <row r="113" spans="1:12" s="147" customFormat="1" hidden="1" x14ac:dyDescent="0.15">
      <c r="A113" s="167">
        <v>506</v>
      </c>
      <c r="B113" s="182" t="s">
        <v>111</v>
      </c>
      <c r="C113" s="239"/>
      <c r="D113" s="232">
        <v>17.84</v>
      </c>
      <c r="E113" s="86"/>
      <c r="F113" s="182"/>
      <c r="G113" s="168" t="s">
        <v>80</v>
      </c>
      <c r="H113" s="169"/>
      <c r="I113" s="667"/>
      <c r="J113" s="592"/>
      <c r="K113" s="86"/>
      <c r="L113" s="219"/>
    </row>
    <row r="114" spans="1:12" s="147" customFormat="1" x14ac:dyDescent="0.15">
      <c r="A114" s="167">
        <v>507</v>
      </c>
      <c r="B114" s="182" t="s">
        <v>329</v>
      </c>
      <c r="C114" s="239"/>
      <c r="D114" s="232">
        <v>12.68</v>
      </c>
      <c r="E114" s="86">
        <v>1</v>
      </c>
      <c r="F114" s="182">
        <f t="shared" si="12"/>
        <v>12.68</v>
      </c>
      <c r="G114" s="168" t="s">
        <v>80</v>
      </c>
      <c r="H114" s="169"/>
      <c r="I114" s="664" t="s">
        <v>3</v>
      </c>
      <c r="J114" s="592" t="s">
        <v>11</v>
      </c>
      <c r="K114" s="86">
        <v>314</v>
      </c>
      <c r="L114" s="219">
        <f t="shared" ref="L114:L125" si="13">F114*K114</f>
        <v>3981.52</v>
      </c>
    </row>
    <row r="115" spans="1:12" s="147" customFormat="1" x14ac:dyDescent="0.15">
      <c r="A115" s="167">
        <v>508</v>
      </c>
      <c r="B115" s="182" t="s">
        <v>117</v>
      </c>
      <c r="C115" s="239">
        <v>2400</v>
      </c>
      <c r="D115" s="232">
        <v>8.64</v>
      </c>
      <c r="E115" s="86">
        <v>1</v>
      </c>
      <c r="F115" s="182">
        <f t="shared" si="12"/>
        <v>8.64</v>
      </c>
      <c r="G115" s="168" t="s">
        <v>80</v>
      </c>
      <c r="H115" s="169"/>
      <c r="I115" s="667" t="s">
        <v>3</v>
      </c>
      <c r="J115" s="592" t="s">
        <v>7</v>
      </c>
      <c r="K115" s="86">
        <v>104</v>
      </c>
      <c r="L115" s="219">
        <f t="shared" si="13"/>
        <v>898.56000000000006</v>
      </c>
    </row>
    <row r="116" spans="1:12" s="147" customFormat="1" hidden="1" x14ac:dyDescent="0.15">
      <c r="A116" s="167"/>
      <c r="B116" s="182" t="s">
        <v>1112</v>
      </c>
      <c r="C116" s="239"/>
      <c r="D116" s="232">
        <f>SUM(1.9*3.7+1.8*3.8+2.9*4.2+2*0.8)</f>
        <v>27.650000000000002</v>
      </c>
      <c r="E116" s="86"/>
      <c r="F116" s="182"/>
      <c r="G116" s="168"/>
      <c r="H116" s="169"/>
      <c r="I116" s="664"/>
      <c r="J116" s="86"/>
      <c r="K116" s="86"/>
      <c r="L116" s="219">
        <f t="shared" si="13"/>
        <v>0</v>
      </c>
    </row>
    <row r="117" spans="1:12" s="147" customFormat="1" hidden="1" x14ac:dyDescent="0.15">
      <c r="A117" s="167"/>
      <c r="B117" s="182" t="s">
        <v>190</v>
      </c>
      <c r="C117" s="239"/>
      <c r="D117" s="232">
        <f>SUM(1.8*1.5)</f>
        <v>2.7</v>
      </c>
      <c r="E117" s="86"/>
      <c r="F117" s="182"/>
      <c r="G117" s="168"/>
      <c r="H117" s="169"/>
      <c r="I117" s="664"/>
      <c r="J117" s="86"/>
      <c r="K117" s="86"/>
      <c r="L117" s="219">
        <f t="shared" si="13"/>
        <v>0</v>
      </c>
    </row>
    <row r="118" spans="1:12" s="147" customFormat="1" hidden="1" x14ac:dyDescent="0.15">
      <c r="A118" s="167"/>
      <c r="B118" s="182" t="s">
        <v>134</v>
      </c>
      <c r="C118" s="239"/>
      <c r="D118" s="232">
        <f>SUM(3.4*0.6)</f>
        <v>2.04</v>
      </c>
      <c r="E118" s="86"/>
      <c r="F118" s="182"/>
      <c r="G118" s="168"/>
      <c r="H118" s="169"/>
      <c r="I118" s="664"/>
      <c r="J118" s="86"/>
      <c r="K118" s="86"/>
      <c r="L118" s="219">
        <f t="shared" si="13"/>
        <v>0</v>
      </c>
    </row>
    <row r="119" spans="1:12" s="147" customFormat="1" hidden="1" x14ac:dyDescent="0.15">
      <c r="A119" s="167"/>
      <c r="B119" s="182" t="s">
        <v>135</v>
      </c>
      <c r="C119" s="239"/>
      <c r="D119" s="232">
        <f>SUM(3.4*0.6+1.2*2.3)</f>
        <v>4.8</v>
      </c>
      <c r="E119" s="86"/>
      <c r="F119" s="182"/>
      <c r="G119" s="168"/>
      <c r="H119" s="169"/>
      <c r="I119" s="664"/>
      <c r="J119" s="86"/>
      <c r="K119" s="86"/>
      <c r="L119" s="219">
        <f t="shared" si="13"/>
        <v>0</v>
      </c>
    </row>
    <row r="120" spans="1:12" s="147" customFormat="1" hidden="1" x14ac:dyDescent="0.15">
      <c r="A120" s="167"/>
      <c r="B120" s="182" t="s">
        <v>136</v>
      </c>
      <c r="C120" s="239"/>
      <c r="D120" s="232">
        <f>SUM(3.2*3+1.7*2.4)</f>
        <v>13.680000000000001</v>
      </c>
      <c r="E120" s="86"/>
      <c r="F120" s="182"/>
      <c r="G120" s="168"/>
      <c r="H120" s="169"/>
      <c r="I120" s="664"/>
      <c r="J120" s="86"/>
      <c r="K120" s="86"/>
      <c r="L120" s="219">
        <f t="shared" si="13"/>
        <v>0</v>
      </c>
    </row>
    <row r="121" spans="1:12" s="147" customFormat="1" hidden="1" x14ac:dyDescent="0.15">
      <c r="A121" s="167"/>
      <c r="B121" s="182" t="s">
        <v>137</v>
      </c>
      <c r="C121" s="239"/>
      <c r="D121" s="232">
        <f>SUM(2*3.8)</f>
        <v>7.6</v>
      </c>
      <c r="E121" s="86"/>
      <c r="F121" s="182"/>
      <c r="G121" s="168"/>
      <c r="H121" s="169"/>
      <c r="I121" s="664"/>
      <c r="J121" s="86"/>
      <c r="K121" s="86"/>
      <c r="L121" s="219">
        <f t="shared" si="13"/>
        <v>0</v>
      </c>
    </row>
    <row r="122" spans="1:12" s="147" customFormat="1" hidden="1" x14ac:dyDescent="0.15">
      <c r="A122" s="167"/>
      <c r="B122" s="182" t="s">
        <v>138</v>
      </c>
      <c r="C122" s="239"/>
      <c r="D122" s="232">
        <f>SUM(0.6*2.2+1.4*0.6)</f>
        <v>2.16</v>
      </c>
      <c r="E122" s="86"/>
      <c r="F122" s="182"/>
      <c r="G122" s="168"/>
      <c r="H122" s="169"/>
      <c r="I122" s="664"/>
      <c r="J122" s="86"/>
      <c r="K122" s="86"/>
      <c r="L122" s="219">
        <f t="shared" si="13"/>
        <v>0</v>
      </c>
    </row>
    <row r="123" spans="1:12" s="147" customFormat="1" hidden="1" x14ac:dyDescent="0.15">
      <c r="A123" s="167"/>
      <c r="B123" s="182" t="s">
        <v>139</v>
      </c>
      <c r="C123" s="239"/>
      <c r="D123" s="232">
        <f>SUM(1.4*0.6)</f>
        <v>0.84</v>
      </c>
      <c r="E123" s="86"/>
      <c r="F123" s="182"/>
      <c r="G123" s="168"/>
      <c r="H123" s="169"/>
      <c r="I123" s="664"/>
      <c r="J123" s="86"/>
      <c r="K123" s="86"/>
      <c r="L123" s="219">
        <f t="shared" si="13"/>
        <v>0</v>
      </c>
    </row>
    <row r="124" spans="1:12" s="147" customFormat="1" x14ac:dyDescent="0.15">
      <c r="A124" s="167">
        <v>509</v>
      </c>
      <c r="B124" s="182" t="s">
        <v>330</v>
      </c>
      <c r="C124" s="239"/>
      <c r="D124" s="232">
        <v>1.8</v>
      </c>
      <c r="E124" s="86">
        <v>2</v>
      </c>
      <c r="F124" s="182">
        <f t="shared" si="12"/>
        <v>3.6</v>
      </c>
      <c r="G124" s="168" t="s">
        <v>80</v>
      </c>
      <c r="H124" s="169"/>
      <c r="I124" s="667" t="s">
        <v>12</v>
      </c>
      <c r="J124" s="592" t="s">
        <v>154</v>
      </c>
      <c r="K124" s="86">
        <v>365</v>
      </c>
      <c r="L124" s="219">
        <f t="shared" si="13"/>
        <v>1314</v>
      </c>
    </row>
    <row r="125" spans="1:12" s="147" customFormat="1" x14ac:dyDescent="0.15">
      <c r="A125" s="167">
        <v>510</v>
      </c>
      <c r="B125" s="182" t="s">
        <v>119</v>
      </c>
      <c r="C125" s="239"/>
      <c r="D125" s="232">
        <v>1.99</v>
      </c>
      <c r="E125" s="86">
        <v>1</v>
      </c>
      <c r="F125" s="182">
        <f t="shared" si="12"/>
        <v>1.99</v>
      </c>
      <c r="G125" s="168" t="s">
        <v>80</v>
      </c>
      <c r="H125" s="169"/>
      <c r="I125" s="667" t="s">
        <v>3</v>
      </c>
      <c r="J125" s="592" t="s">
        <v>7</v>
      </c>
      <c r="K125" s="86">
        <v>104</v>
      </c>
      <c r="L125" s="219">
        <f t="shared" si="13"/>
        <v>206.96</v>
      </c>
    </row>
    <row r="126" spans="1:12" s="147" customFormat="1" hidden="1" x14ac:dyDescent="0.15">
      <c r="A126" s="167">
        <v>511</v>
      </c>
      <c r="B126" s="182" t="s">
        <v>120</v>
      </c>
      <c r="C126" s="239"/>
      <c r="D126" s="232">
        <v>1.6</v>
      </c>
      <c r="E126" s="86"/>
      <c r="F126" s="182"/>
      <c r="G126" s="168" t="s">
        <v>80</v>
      </c>
      <c r="H126" s="169"/>
      <c r="I126" s="667"/>
      <c r="J126" s="592"/>
      <c r="K126" s="86"/>
      <c r="L126" s="219"/>
    </row>
    <row r="127" spans="1:12" s="147" customFormat="1" x14ac:dyDescent="0.15">
      <c r="A127" s="167">
        <v>512</v>
      </c>
      <c r="B127" s="182" t="s">
        <v>331</v>
      </c>
      <c r="C127" s="239"/>
      <c r="D127" s="232">
        <v>82.61</v>
      </c>
      <c r="E127" s="86">
        <v>1</v>
      </c>
      <c r="F127" s="182">
        <f t="shared" si="12"/>
        <v>82.61</v>
      </c>
      <c r="G127" s="168" t="s">
        <v>80</v>
      </c>
      <c r="H127" s="169"/>
      <c r="I127" s="667" t="s">
        <v>3</v>
      </c>
      <c r="J127" s="592" t="s">
        <v>11</v>
      </c>
      <c r="K127" s="86">
        <v>314</v>
      </c>
      <c r="L127" s="219">
        <f t="shared" ref="L127:L138" si="14">F127*K127</f>
        <v>25939.54</v>
      </c>
    </row>
    <row r="128" spans="1:12" s="147" customFormat="1" x14ac:dyDescent="0.15">
      <c r="A128" s="167">
        <v>513</v>
      </c>
      <c r="B128" s="182" t="s">
        <v>332</v>
      </c>
      <c r="C128" s="239"/>
      <c r="D128" s="232">
        <v>12.56</v>
      </c>
      <c r="E128" s="86">
        <v>1</v>
      </c>
      <c r="F128" s="182">
        <f t="shared" si="12"/>
        <v>12.56</v>
      </c>
      <c r="G128" s="168" t="s">
        <v>80</v>
      </c>
      <c r="H128" s="169"/>
      <c r="I128" s="667" t="s">
        <v>3</v>
      </c>
      <c r="J128" s="592" t="s">
        <v>11</v>
      </c>
      <c r="K128" s="86">
        <v>314</v>
      </c>
      <c r="L128" s="219">
        <f t="shared" si="14"/>
        <v>3943.84</v>
      </c>
    </row>
    <row r="129" spans="1:12" s="147" customFormat="1" x14ac:dyDescent="0.15">
      <c r="A129" s="167">
        <v>514</v>
      </c>
      <c r="B129" s="182" t="s">
        <v>131</v>
      </c>
      <c r="C129" s="239"/>
      <c r="D129" s="232">
        <v>18.57</v>
      </c>
      <c r="E129" s="86">
        <v>1</v>
      </c>
      <c r="F129" s="182">
        <f t="shared" si="12"/>
        <v>18.57</v>
      </c>
      <c r="G129" s="168" t="s">
        <v>80</v>
      </c>
      <c r="H129" s="169"/>
      <c r="I129" s="667" t="s">
        <v>3</v>
      </c>
      <c r="J129" s="592" t="s">
        <v>11</v>
      </c>
      <c r="K129" s="86">
        <v>314</v>
      </c>
      <c r="L129" s="219">
        <f t="shared" si="14"/>
        <v>5830.9800000000005</v>
      </c>
    </row>
    <row r="130" spans="1:12" s="147" customFormat="1" x14ac:dyDescent="0.15">
      <c r="A130" s="167">
        <v>515</v>
      </c>
      <c r="B130" s="182" t="s">
        <v>124</v>
      </c>
      <c r="C130" s="239">
        <v>2500</v>
      </c>
      <c r="D130" s="232">
        <v>11.39</v>
      </c>
      <c r="E130" s="86">
        <v>2</v>
      </c>
      <c r="F130" s="182">
        <f t="shared" si="12"/>
        <v>22.78</v>
      </c>
      <c r="G130" s="168"/>
      <c r="H130" s="169" t="s">
        <v>307</v>
      </c>
      <c r="I130" s="667" t="s">
        <v>3</v>
      </c>
      <c r="J130" s="592" t="s">
        <v>11</v>
      </c>
      <c r="K130" s="86">
        <v>314</v>
      </c>
      <c r="L130" s="219">
        <f t="shared" si="14"/>
        <v>7152.92</v>
      </c>
    </row>
    <row r="131" spans="1:12" s="147" customFormat="1" x14ac:dyDescent="0.15">
      <c r="A131" s="167">
        <v>516</v>
      </c>
      <c r="B131" s="182" t="s">
        <v>128</v>
      </c>
      <c r="C131" s="239"/>
      <c r="D131" s="232">
        <v>2.86</v>
      </c>
      <c r="E131" s="86">
        <v>1</v>
      </c>
      <c r="F131" s="182">
        <f t="shared" si="12"/>
        <v>2.86</v>
      </c>
      <c r="G131" s="168" t="s">
        <v>80</v>
      </c>
      <c r="H131" s="169"/>
      <c r="I131" s="667" t="s">
        <v>3</v>
      </c>
      <c r="J131" s="592" t="s">
        <v>7</v>
      </c>
      <c r="K131" s="86">
        <v>104</v>
      </c>
      <c r="L131" s="219">
        <f t="shared" si="14"/>
        <v>297.44</v>
      </c>
    </row>
    <row r="132" spans="1:12" s="147" customFormat="1" x14ac:dyDescent="0.15">
      <c r="A132" s="167">
        <v>517</v>
      </c>
      <c r="B132" s="182" t="s">
        <v>122</v>
      </c>
      <c r="C132" s="239"/>
      <c r="D132" s="232">
        <v>1.21</v>
      </c>
      <c r="E132" s="86">
        <v>2</v>
      </c>
      <c r="F132" s="182">
        <f t="shared" si="12"/>
        <v>2.42</v>
      </c>
      <c r="G132" s="168" t="s">
        <v>123</v>
      </c>
      <c r="H132" s="169"/>
      <c r="I132" s="667" t="s">
        <v>3</v>
      </c>
      <c r="J132" s="592" t="s">
        <v>11</v>
      </c>
      <c r="K132" s="86">
        <v>314</v>
      </c>
      <c r="L132" s="219">
        <f t="shared" si="14"/>
        <v>759.88</v>
      </c>
    </row>
    <row r="133" spans="1:12" s="147" customFormat="1" x14ac:dyDescent="0.15">
      <c r="A133" s="167">
        <v>518</v>
      </c>
      <c r="B133" s="182" t="s">
        <v>126</v>
      </c>
      <c r="C133" s="239"/>
      <c r="D133" s="232">
        <v>1.6</v>
      </c>
      <c r="E133" s="86">
        <v>2</v>
      </c>
      <c r="F133" s="182">
        <f t="shared" si="12"/>
        <v>3.2</v>
      </c>
      <c r="G133" s="168"/>
      <c r="H133" s="169" t="s">
        <v>127</v>
      </c>
      <c r="I133" s="667" t="s">
        <v>3</v>
      </c>
      <c r="J133" s="592" t="s">
        <v>11</v>
      </c>
      <c r="K133" s="86">
        <v>314</v>
      </c>
      <c r="L133" s="219">
        <f t="shared" si="14"/>
        <v>1004.8000000000001</v>
      </c>
    </row>
    <row r="134" spans="1:12" s="147" customFormat="1" hidden="1" x14ac:dyDescent="0.15">
      <c r="A134" s="167">
        <v>519</v>
      </c>
      <c r="B134" s="182" t="s">
        <v>69</v>
      </c>
      <c r="C134" s="239"/>
      <c r="D134" s="232"/>
      <c r="E134" s="86"/>
      <c r="F134" s="182"/>
      <c r="G134" s="168"/>
      <c r="H134" s="169"/>
      <c r="I134" s="664"/>
      <c r="J134" s="86"/>
      <c r="K134" s="86"/>
      <c r="L134" s="219">
        <f t="shared" si="14"/>
        <v>0</v>
      </c>
    </row>
    <row r="135" spans="1:12" s="147" customFormat="1" x14ac:dyDescent="0.15">
      <c r="A135" s="167">
        <v>520</v>
      </c>
      <c r="B135" s="182" t="s">
        <v>333</v>
      </c>
      <c r="C135" s="239">
        <v>2500</v>
      </c>
      <c r="D135" s="232">
        <v>3.96</v>
      </c>
      <c r="E135" s="86">
        <v>1</v>
      </c>
      <c r="F135" s="182">
        <f t="shared" si="12"/>
        <v>3.96</v>
      </c>
      <c r="G135" s="168"/>
      <c r="H135" s="169" t="s">
        <v>125</v>
      </c>
      <c r="I135" s="667" t="s">
        <v>3</v>
      </c>
      <c r="J135" s="592" t="s">
        <v>11</v>
      </c>
      <c r="K135" s="86">
        <v>314</v>
      </c>
      <c r="L135" s="219">
        <f t="shared" si="14"/>
        <v>1243.44</v>
      </c>
    </row>
    <row r="136" spans="1:12" s="147" customFormat="1" hidden="1" x14ac:dyDescent="0.15">
      <c r="A136" s="167">
        <v>521</v>
      </c>
      <c r="B136" s="182" t="s">
        <v>69</v>
      </c>
      <c r="C136" s="239"/>
      <c r="D136" s="232"/>
      <c r="E136" s="86"/>
      <c r="F136" s="182"/>
      <c r="G136" s="168"/>
      <c r="H136" s="169"/>
      <c r="I136" s="664"/>
      <c r="J136" s="86"/>
      <c r="K136" s="86"/>
      <c r="L136" s="219">
        <f t="shared" si="14"/>
        <v>0</v>
      </c>
    </row>
    <row r="137" spans="1:12" s="147" customFormat="1" hidden="1" x14ac:dyDescent="0.15">
      <c r="A137" s="167">
        <v>522</v>
      </c>
      <c r="B137" s="182" t="s">
        <v>69</v>
      </c>
      <c r="C137" s="239"/>
      <c r="D137" s="232"/>
      <c r="E137" s="86"/>
      <c r="F137" s="182"/>
      <c r="G137" s="168"/>
      <c r="H137" s="169"/>
      <c r="I137" s="664"/>
      <c r="J137" s="86"/>
      <c r="K137" s="86"/>
      <c r="L137" s="219">
        <f t="shared" si="14"/>
        <v>0</v>
      </c>
    </row>
    <row r="138" spans="1:12" s="147" customFormat="1" x14ac:dyDescent="0.15">
      <c r="A138" s="167">
        <v>522</v>
      </c>
      <c r="B138" s="182" t="s">
        <v>334</v>
      </c>
      <c r="C138" s="239"/>
      <c r="D138" s="232">
        <v>2.83</v>
      </c>
      <c r="E138" s="86">
        <v>1</v>
      </c>
      <c r="F138" s="182">
        <v>2.83</v>
      </c>
      <c r="G138" s="168" t="s">
        <v>123</v>
      </c>
      <c r="H138" s="169"/>
      <c r="I138" s="667" t="s">
        <v>3</v>
      </c>
      <c r="J138" s="592" t="s">
        <v>7</v>
      </c>
      <c r="K138" s="86">
        <v>104</v>
      </c>
      <c r="L138" s="219">
        <f t="shared" si="14"/>
        <v>294.32</v>
      </c>
    </row>
    <row r="139" spans="1:12" s="147" customFormat="1" x14ac:dyDescent="0.15">
      <c r="A139" s="167"/>
      <c r="B139" s="182"/>
      <c r="C139" s="239"/>
      <c r="D139" s="232"/>
      <c r="E139" s="86"/>
      <c r="F139" s="182"/>
      <c r="G139" s="168"/>
      <c r="H139" s="169"/>
      <c r="I139" s="664"/>
      <c r="J139" s="86"/>
      <c r="K139" s="86"/>
      <c r="L139" s="176"/>
    </row>
    <row r="140" spans="1:12" s="147" customFormat="1" ht="14.25" thickBot="1" x14ac:dyDescent="0.2">
      <c r="A140" s="184" t="s">
        <v>33</v>
      </c>
      <c r="B140" s="275"/>
      <c r="C140" s="258"/>
      <c r="D140" s="259"/>
      <c r="E140" s="272">
        <f>SUM(E107:E138)</f>
        <v>29</v>
      </c>
      <c r="F140" s="228">
        <f>SUM(F107:F138)</f>
        <v>233.98000000000002</v>
      </c>
      <c r="G140" s="185"/>
      <c r="H140" s="186"/>
      <c r="I140" s="665"/>
      <c r="J140" s="207"/>
      <c r="K140" s="207">
        <f>SUM(K107:K139)</f>
        <v>6115</v>
      </c>
      <c r="L140" s="223">
        <f>SUM(L107:L139)</f>
        <v>80903.920000000013</v>
      </c>
    </row>
    <row r="141" spans="1:12" s="147" customFormat="1" x14ac:dyDescent="0.15">
      <c r="A141" s="187" t="s">
        <v>140</v>
      </c>
      <c r="B141" s="194"/>
      <c r="C141" s="295"/>
      <c r="D141" s="291"/>
      <c r="E141" s="283"/>
      <c r="F141" s="290"/>
      <c r="G141" s="298"/>
      <c r="H141" s="171"/>
      <c r="I141" s="666"/>
      <c r="J141" s="166"/>
      <c r="K141" s="166"/>
      <c r="L141" s="171"/>
    </row>
    <row r="142" spans="1:12" s="147" customFormat="1" ht="13.5" customHeight="1" x14ac:dyDescent="0.15">
      <c r="A142" s="167"/>
      <c r="B142" s="182" t="s">
        <v>141</v>
      </c>
      <c r="C142" s="239"/>
      <c r="D142" s="232">
        <v>18.48</v>
      </c>
      <c r="E142" s="218">
        <v>1</v>
      </c>
      <c r="F142" s="189">
        <f>SUM(D142*E142)</f>
        <v>18.48</v>
      </c>
      <c r="G142" s="168" t="s">
        <v>123</v>
      </c>
      <c r="H142" s="176"/>
      <c r="I142" s="664" t="s">
        <v>3</v>
      </c>
      <c r="J142" s="592" t="s">
        <v>11</v>
      </c>
      <c r="K142" s="86">
        <v>314</v>
      </c>
      <c r="L142" s="219">
        <f>F142*K142</f>
        <v>5802.72</v>
      </c>
    </row>
    <row r="143" spans="1:12" s="147" customFormat="1" x14ac:dyDescent="0.15">
      <c r="A143" s="167"/>
      <c r="B143" s="182" t="s">
        <v>142</v>
      </c>
      <c r="C143" s="239"/>
      <c r="D143" s="232">
        <v>27.08</v>
      </c>
      <c r="E143" s="218">
        <v>1</v>
      </c>
      <c r="F143" s="189">
        <f>SUM(D143*E143)</f>
        <v>27.08</v>
      </c>
      <c r="G143" s="168" t="s">
        <v>123</v>
      </c>
      <c r="H143" s="176"/>
      <c r="I143" s="664" t="s">
        <v>3</v>
      </c>
      <c r="J143" s="592" t="s">
        <v>5</v>
      </c>
      <c r="K143" s="86">
        <v>12</v>
      </c>
      <c r="L143" s="219">
        <f>F143*K143</f>
        <v>324.95999999999998</v>
      </c>
    </row>
    <row r="144" spans="1:12" s="147" customFormat="1" x14ac:dyDescent="0.15">
      <c r="A144" s="167"/>
      <c r="B144" s="182" t="s">
        <v>144</v>
      </c>
      <c r="C144" s="239"/>
      <c r="D144" s="232">
        <v>84.99</v>
      </c>
      <c r="E144" s="218">
        <v>1</v>
      </c>
      <c r="F144" s="189">
        <f>SUM(D144*E144)</f>
        <v>84.99</v>
      </c>
      <c r="G144" s="168" t="s">
        <v>123</v>
      </c>
      <c r="H144" s="176"/>
      <c r="I144" s="664" t="s">
        <v>3</v>
      </c>
      <c r="J144" s="592" t="s">
        <v>5</v>
      </c>
      <c r="K144" s="86">
        <v>12</v>
      </c>
      <c r="L144" s="219">
        <f>F144*K144</f>
        <v>1019.8799999999999</v>
      </c>
    </row>
    <row r="145" spans="1:12" s="147" customFormat="1" x14ac:dyDescent="0.15">
      <c r="A145" s="167"/>
      <c r="B145" s="182" t="s">
        <v>145</v>
      </c>
      <c r="C145" s="239"/>
      <c r="D145" s="609" t="s">
        <v>143</v>
      </c>
      <c r="E145" s="218"/>
      <c r="F145" s="610" t="s">
        <v>143</v>
      </c>
      <c r="G145" s="168"/>
      <c r="H145" s="176"/>
      <c r="I145" s="667"/>
      <c r="J145" s="86"/>
      <c r="K145" s="86"/>
      <c r="L145" s="176"/>
    </row>
    <row r="146" spans="1:12" s="147" customFormat="1" x14ac:dyDescent="0.15">
      <c r="A146" s="167"/>
      <c r="B146" s="182" t="s">
        <v>146</v>
      </c>
      <c r="C146" s="239"/>
      <c r="D146" s="609" t="s">
        <v>143</v>
      </c>
      <c r="E146" s="218"/>
      <c r="F146" s="610" t="s">
        <v>143</v>
      </c>
      <c r="G146" s="168"/>
      <c r="H146" s="176"/>
      <c r="I146" s="667"/>
      <c r="J146" s="86"/>
      <c r="K146" s="86"/>
      <c r="L146" s="176"/>
    </row>
    <row r="147" spans="1:12" s="147" customFormat="1" x14ac:dyDescent="0.15">
      <c r="A147" s="167"/>
      <c r="B147" s="182" t="s">
        <v>147</v>
      </c>
      <c r="C147" s="239"/>
      <c r="D147" s="609" t="s">
        <v>143</v>
      </c>
      <c r="E147" s="218"/>
      <c r="F147" s="610" t="s">
        <v>143</v>
      </c>
      <c r="G147" s="168"/>
      <c r="H147" s="176"/>
      <c r="I147" s="667"/>
      <c r="J147" s="86"/>
      <c r="K147" s="86"/>
      <c r="L147" s="176"/>
    </row>
    <row r="148" spans="1:12" s="147" customFormat="1" x14ac:dyDescent="0.15">
      <c r="A148" s="167"/>
      <c r="B148" s="182" t="s">
        <v>148</v>
      </c>
      <c r="C148" s="239"/>
      <c r="D148" s="609" t="s">
        <v>143</v>
      </c>
      <c r="E148" s="218"/>
      <c r="F148" s="610" t="s">
        <v>143</v>
      </c>
      <c r="G148" s="168"/>
      <c r="H148" s="176"/>
      <c r="I148" s="667"/>
      <c r="J148" s="86"/>
      <c r="K148" s="86"/>
      <c r="L148" s="176"/>
    </row>
    <row r="149" spans="1:12" s="147" customFormat="1" x14ac:dyDescent="0.15">
      <c r="A149" s="167"/>
      <c r="B149" s="182" t="s">
        <v>149</v>
      </c>
      <c r="C149" s="239"/>
      <c r="D149" s="609" t="s">
        <v>143</v>
      </c>
      <c r="E149" s="218"/>
      <c r="F149" s="610" t="s">
        <v>143</v>
      </c>
      <c r="G149" s="168"/>
      <c r="H149" s="176"/>
      <c r="I149" s="667"/>
      <c r="J149" s="86"/>
      <c r="K149" s="86"/>
      <c r="L149" s="176"/>
    </row>
    <row r="150" spans="1:12" s="147" customFormat="1" x14ac:dyDescent="0.15">
      <c r="A150" s="167"/>
      <c r="B150" s="182" t="s">
        <v>150</v>
      </c>
      <c r="C150" s="239"/>
      <c r="D150" s="609" t="s">
        <v>143</v>
      </c>
      <c r="E150" s="218"/>
      <c r="F150" s="610" t="s">
        <v>143</v>
      </c>
      <c r="G150" s="168"/>
      <c r="H150" s="176"/>
      <c r="I150" s="667"/>
      <c r="J150" s="86"/>
      <c r="K150" s="86"/>
      <c r="L150" s="176"/>
    </row>
    <row r="151" spans="1:12" s="147" customFormat="1" x14ac:dyDescent="0.15">
      <c r="A151" s="167"/>
      <c r="B151" s="182" t="s">
        <v>151</v>
      </c>
      <c r="C151" s="239"/>
      <c r="D151" s="609" t="s">
        <v>143</v>
      </c>
      <c r="E151" s="218"/>
      <c r="F151" s="610" t="s">
        <v>143</v>
      </c>
      <c r="G151" s="168"/>
      <c r="H151" s="176"/>
      <c r="I151" s="667"/>
      <c r="J151" s="86"/>
      <c r="K151" s="86"/>
      <c r="L151" s="176"/>
    </row>
    <row r="152" spans="1:12" s="147" customFormat="1" x14ac:dyDescent="0.15">
      <c r="A152" s="167"/>
      <c r="B152" s="182"/>
      <c r="C152" s="239"/>
      <c r="D152" s="232"/>
      <c r="E152" s="218"/>
      <c r="F152" s="189"/>
      <c r="G152" s="168"/>
      <c r="H152" s="176"/>
      <c r="I152" s="664"/>
      <c r="J152" s="86"/>
      <c r="K152" s="86"/>
      <c r="L152" s="176"/>
    </row>
    <row r="153" spans="1:12" s="147" customFormat="1" ht="14.25" thickBot="1" x14ac:dyDescent="0.2">
      <c r="A153" s="184" t="s">
        <v>33</v>
      </c>
      <c r="B153" s="275"/>
      <c r="C153" s="258"/>
      <c r="D153" s="259"/>
      <c r="E153" s="272">
        <f>SUM(E142:E152)</f>
        <v>3</v>
      </c>
      <c r="F153" s="228">
        <f>SUM(F142:F152)</f>
        <v>130.55000000000001</v>
      </c>
      <c r="G153" s="185"/>
      <c r="H153" s="205"/>
      <c r="I153" s="665"/>
      <c r="J153" s="207"/>
      <c r="K153" s="207">
        <f>SUM(K142:K152)</f>
        <v>338</v>
      </c>
      <c r="L153" s="223">
        <f>SUM(L142:L152)</f>
        <v>7147.56</v>
      </c>
    </row>
    <row r="154" spans="1:12" s="277" customFormat="1" x14ac:dyDescent="0.15">
      <c r="A154" s="276"/>
      <c r="C154" s="278"/>
      <c r="D154" s="279"/>
      <c r="E154" s="279"/>
      <c r="F154" s="279"/>
      <c r="G154" s="279"/>
      <c r="H154" s="279"/>
      <c r="I154" s="659"/>
      <c r="J154" s="209"/>
      <c r="K154" s="209"/>
      <c r="L154" s="209"/>
    </row>
    <row r="155" spans="1:12" s="277" customFormat="1" x14ac:dyDescent="0.15">
      <c r="A155" s="276"/>
      <c r="C155" s="278"/>
      <c r="D155" s="279"/>
      <c r="E155" s="279"/>
      <c r="F155" s="279"/>
      <c r="G155" s="279"/>
      <c r="H155" s="279"/>
      <c r="I155" s="659"/>
      <c r="J155" s="209"/>
      <c r="K155" s="209"/>
      <c r="L155" s="209"/>
    </row>
    <row r="156" spans="1:12" s="277" customFormat="1" x14ac:dyDescent="0.15">
      <c r="A156" s="276"/>
      <c r="C156" s="278"/>
      <c r="D156" s="279"/>
      <c r="E156" s="279"/>
      <c r="F156" s="279"/>
      <c r="G156" s="279"/>
      <c r="H156" s="279"/>
      <c r="I156" s="659"/>
      <c r="J156" s="209"/>
      <c r="K156" s="209"/>
      <c r="L156" s="209"/>
    </row>
    <row r="157" spans="1:12" s="277" customFormat="1" x14ac:dyDescent="0.15">
      <c r="A157" s="276"/>
      <c r="C157" s="278"/>
      <c r="D157" s="279"/>
      <c r="E157" s="279"/>
      <c r="F157" s="279"/>
      <c r="G157" s="279"/>
      <c r="H157" s="279"/>
      <c r="I157" s="659"/>
      <c r="J157" s="209"/>
      <c r="K157" s="209"/>
      <c r="L157" s="209"/>
    </row>
    <row r="158" spans="1:12" s="277" customFormat="1" x14ac:dyDescent="0.15">
      <c r="A158" s="276"/>
      <c r="C158" s="278"/>
      <c r="D158" s="279"/>
      <c r="E158" s="279"/>
      <c r="F158" s="279"/>
      <c r="G158" s="279"/>
      <c r="H158" s="279"/>
      <c r="I158" s="659"/>
      <c r="J158" s="209"/>
      <c r="K158" s="209"/>
      <c r="L158" s="209"/>
    </row>
    <row r="159" spans="1:12" s="277" customFormat="1" x14ac:dyDescent="0.15">
      <c r="A159" s="276"/>
      <c r="C159" s="278"/>
      <c r="D159" s="279"/>
      <c r="E159" s="279"/>
      <c r="F159" s="279"/>
      <c r="G159" s="279"/>
      <c r="H159" s="279"/>
      <c r="I159" s="659"/>
      <c r="J159" s="209"/>
      <c r="K159" s="209"/>
      <c r="L159" s="209"/>
    </row>
    <row r="160" spans="1:12" s="277" customFormat="1" x14ac:dyDescent="0.15">
      <c r="A160" s="276"/>
      <c r="C160" s="278"/>
      <c r="D160" s="279"/>
      <c r="E160" s="279"/>
      <c r="F160" s="279"/>
      <c r="G160" s="279"/>
      <c r="H160" s="279"/>
      <c r="I160" s="659"/>
      <c r="J160" s="209"/>
      <c r="K160" s="209"/>
      <c r="L160" s="209"/>
    </row>
    <row r="161" spans="1:12" s="277" customFormat="1" x14ac:dyDescent="0.15">
      <c r="A161" s="276"/>
      <c r="C161" s="278"/>
      <c r="D161" s="279"/>
      <c r="E161" s="279"/>
      <c r="F161" s="279"/>
      <c r="G161" s="279"/>
      <c r="H161" s="279"/>
      <c r="I161" s="659"/>
      <c r="J161" s="209"/>
      <c r="K161" s="209"/>
      <c r="L161" s="209"/>
    </row>
    <row r="162" spans="1:12" s="277" customFormat="1" x14ac:dyDescent="0.15">
      <c r="A162" s="276"/>
      <c r="C162" s="278"/>
      <c r="D162" s="279"/>
      <c r="E162" s="279"/>
      <c r="F162" s="279"/>
      <c r="G162" s="279"/>
      <c r="H162" s="279"/>
      <c r="I162" s="659"/>
      <c r="J162" s="209"/>
      <c r="K162" s="209"/>
      <c r="L162" s="209"/>
    </row>
    <row r="163" spans="1:12" s="277" customFormat="1" x14ac:dyDescent="0.15">
      <c r="A163" s="276"/>
      <c r="C163" s="278"/>
      <c r="D163" s="279"/>
      <c r="E163" s="279"/>
      <c r="F163" s="279"/>
      <c r="G163" s="279"/>
      <c r="H163" s="279"/>
      <c r="I163" s="659"/>
      <c r="J163" s="209"/>
      <c r="K163" s="209"/>
      <c r="L163" s="209"/>
    </row>
    <row r="164" spans="1:12" s="277" customFormat="1" x14ac:dyDescent="0.15">
      <c r="A164" s="276"/>
      <c r="C164" s="278"/>
      <c r="D164" s="279"/>
      <c r="E164" s="279"/>
      <c r="F164" s="279"/>
      <c r="G164" s="279"/>
      <c r="H164" s="279"/>
      <c r="I164" s="659"/>
      <c r="J164" s="209"/>
      <c r="K164" s="209"/>
      <c r="L164" s="209"/>
    </row>
    <row r="165" spans="1:12" s="277" customFormat="1" x14ac:dyDescent="0.15">
      <c r="A165" s="276"/>
      <c r="C165" s="278"/>
      <c r="D165" s="279"/>
      <c r="E165" s="279"/>
      <c r="F165" s="279"/>
      <c r="G165" s="279"/>
      <c r="H165" s="279"/>
      <c r="I165" s="659"/>
      <c r="J165" s="209"/>
      <c r="K165" s="209"/>
      <c r="L165" s="209"/>
    </row>
    <row r="166" spans="1:12" s="277" customFormat="1" x14ac:dyDescent="0.15">
      <c r="A166" s="276"/>
      <c r="C166" s="278"/>
      <c r="D166" s="279"/>
      <c r="E166" s="279"/>
      <c r="F166" s="279"/>
      <c r="G166" s="279"/>
      <c r="H166" s="279"/>
      <c r="I166" s="659"/>
      <c r="J166" s="209"/>
      <c r="K166" s="209"/>
      <c r="L166" s="209"/>
    </row>
    <row r="167" spans="1:12" s="277" customFormat="1" x14ac:dyDescent="0.15">
      <c r="A167" s="276"/>
      <c r="C167" s="278"/>
      <c r="D167" s="279"/>
      <c r="E167" s="279"/>
      <c r="F167" s="279"/>
      <c r="G167" s="279"/>
      <c r="H167" s="279"/>
      <c r="I167" s="659"/>
      <c r="J167" s="209"/>
      <c r="K167" s="209"/>
      <c r="L167" s="209"/>
    </row>
    <row r="168" spans="1:12" s="277" customFormat="1" x14ac:dyDescent="0.15">
      <c r="A168" s="276"/>
      <c r="C168" s="278"/>
      <c r="D168" s="279"/>
      <c r="E168" s="279"/>
      <c r="F168" s="279"/>
      <c r="G168" s="279"/>
      <c r="H168" s="279"/>
      <c r="I168" s="659"/>
      <c r="J168" s="209"/>
      <c r="K168" s="209"/>
      <c r="L168" s="209"/>
    </row>
    <row r="169" spans="1:12" s="277" customFormat="1" x14ac:dyDescent="0.15">
      <c r="A169" s="276"/>
      <c r="C169" s="278"/>
      <c r="D169" s="279"/>
      <c r="E169" s="279"/>
      <c r="F169" s="279"/>
      <c r="G169" s="279"/>
      <c r="H169" s="279"/>
      <c r="I169" s="659"/>
      <c r="J169" s="209"/>
      <c r="K169" s="209"/>
      <c r="L169" s="209"/>
    </row>
    <row r="170" spans="1:12" s="277" customFormat="1" x14ac:dyDescent="0.15">
      <c r="A170" s="276"/>
      <c r="C170" s="278"/>
      <c r="D170" s="279"/>
      <c r="E170" s="279"/>
      <c r="F170" s="279"/>
      <c r="G170" s="279"/>
      <c r="H170" s="279"/>
      <c r="I170" s="659"/>
      <c r="J170" s="209"/>
      <c r="K170" s="209"/>
      <c r="L170" s="209"/>
    </row>
    <row r="171" spans="1:12" s="277" customFormat="1" x14ac:dyDescent="0.15">
      <c r="A171" s="276"/>
      <c r="C171" s="278"/>
      <c r="D171" s="279"/>
      <c r="E171" s="279"/>
      <c r="F171" s="279"/>
      <c r="G171" s="279"/>
      <c r="H171" s="279"/>
      <c r="I171" s="659"/>
      <c r="J171" s="209"/>
      <c r="K171" s="209"/>
      <c r="L171" s="209"/>
    </row>
    <row r="172" spans="1:12" s="277" customFormat="1" x14ac:dyDescent="0.15">
      <c r="A172" s="276"/>
      <c r="C172" s="278"/>
      <c r="D172" s="279"/>
      <c r="E172" s="279"/>
      <c r="F172" s="279"/>
      <c r="G172" s="279"/>
      <c r="H172" s="279"/>
      <c r="I172" s="659"/>
      <c r="J172" s="209"/>
      <c r="K172" s="209"/>
      <c r="L172" s="209"/>
    </row>
    <row r="173" spans="1:12" s="277" customFormat="1" x14ac:dyDescent="0.15">
      <c r="A173" s="276"/>
      <c r="C173" s="278"/>
      <c r="D173" s="279"/>
      <c r="E173" s="279"/>
      <c r="F173" s="279"/>
      <c r="G173" s="279"/>
      <c r="H173" s="279"/>
      <c r="I173" s="659"/>
      <c r="J173" s="209"/>
      <c r="K173" s="209"/>
      <c r="L173" s="209"/>
    </row>
    <row r="174" spans="1:12" s="277" customFormat="1" x14ac:dyDescent="0.15">
      <c r="A174" s="276"/>
      <c r="C174" s="278"/>
      <c r="D174" s="279"/>
      <c r="E174" s="279"/>
      <c r="F174" s="279"/>
      <c r="G174" s="279"/>
      <c r="H174" s="279"/>
      <c r="I174" s="659"/>
      <c r="J174" s="209"/>
      <c r="K174" s="209"/>
      <c r="L174" s="209"/>
    </row>
    <row r="175" spans="1:12" s="277" customFormat="1" x14ac:dyDescent="0.15">
      <c r="A175" s="276"/>
      <c r="C175" s="278"/>
      <c r="D175" s="279"/>
      <c r="E175" s="279"/>
      <c r="F175" s="279"/>
      <c r="G175" s="279"/>
      <c r="H175" s="279"/>
      <c r="I175" s="659"/>
      <c r="J175" s="209"/>
      <c r="K175" s="209"/>
      <c r="L175" s="209"/>
    </row>
    <row r="176" spans="1:12" s="277" customFormat="1" x14ac:dyDescent="0.15">
      <c r="A176" s="276"/>
      <c r="C176" s="278"/>
      <c r="D176" s="279"/>
      <c r="E176" s="279"/>
      <c r="F176" s="279"/>
      <c r="G176" s="279"/>
      <c r="H176" s="279"/>
      <c r="I176" s="659"/>
      <c r="J176" s="209"/>
      <c r="K176" s="209"/>
      <c r="L176" s="209"/>
    </row>
    <row r="177" spans="1:12" s="277" customFormat="1" x14ac:dyDescent="0.15">
      <c r="A177" s="276"/>
      <c r="C177" s="278"/>
      <c r="D177" s="279"/>
      <c r="E177" s="279"/>
      <c r="F177" s="279"/>
      <c r="G177" s="279"/>
      <c r="H177" s="279"/>
      <c r="I177" s="659"/>
      <c r="J177" s="209"/>
      <c r="K177" s="209"/>
      <c r="L177" s="209"/>
    </row>
    <row r="178" spans="1:12" s="277" customFormat="1" x14ac:dyDescent="0.15">
      <c r="A178" s="276"/>
      <c r="C178" s="278"/>
      <c r="D178" s="279"/>
      <c r="E178" s="279"/>
      <c r="F178" s="279"/>
      <c r="G178" s="279"/>
      <c r="H178" s="279"/>
      <c r="I178" s="659"/>
      <c r="J178" s="209"/>
      <c r="K178" s="209"/>
      <c r="L178" s="209"/>
    </row>
    <row r="179" spans="1:12" s="277" customFormat="1" x14ac:dyDescent="0.15">
      <c r="A179" s="276"/>
      <c r="C179" s="278"/>
      <c r="D179" s="279"/>
      <c r="E179" s="279"/>
      <c r="F179" s="279"/>
      <c r="G179" s="279"/>
      <c r="H179" s="279"/>
      <c r="I179" s="659"/>
      <c r="J179" s="209"/>
      <c r="K179" s="209"/>
      <c r="L179" s="209"/>
    </row>
    <row r="180" spans="1:12" s="277" customFormat="1" x14ac:dyDescent="0.15">
      <c r="A180" s="276"/>
      <c r="C180" s="278"/>
      <c r="D180" s="279"/>
      <c r="E180" s="279"/>
      <c r="F180" s="279"/>
      <c r="G180" s="279"/>
      <c r="H180" s="279"/>
      <c r="I180" s="659"/>
      <c r="J180" s="209"/>
      <c r="K180" s="209"/>
      <c r="L180" s="209"/>
    </row>
    <row r="181" spans="1:12" s="277" customFormat="1" x14ac:dyDescent="0.15">
      <c r="A181" s="276"/>
      <c r="C181" s="278"/>
      <c r="D181" s="279"/>
      <c r="E181" s="279"/>
      <c r="F181" s="279"/>
      <c r="G181" s="279"/>
      <c r="H181" s="279"/>
      <c r="I181" s="659"/>
      <c r="J181" s="209"/>
      <c r="K181" s="209"/>
      <c r="L181" s="209"/>
    </row>
    <row r="182" spans="1:12" s="277" customFormat="1" x14ac:dyDescent="0.15">
      <c r="A182" s="276"/>
      <c r="C182" s="278"/>
      <c r="D182" s="279"/>
      <c r="E182" s="279"/>
      <c r="F182" s="279"/>
      <c r="G182" s="279"/>
      <c r="H182" s="279"/>
      <c r="I182" s="659"/>
      <c r="J182" s="209"/>
      <c r="K182" s="209"/>
      <c r="L182" s="209"/>
    </row>
    <row r="183" spans="1:12" s="277" customFormat="1" x14ac:dyDescent="0.15">
      <c r="A183" s="276"/>
      <c r="C183" s="278"/>
      <c r="D183" s="279"/>
      <c r="E183" s="279"/>
      <c r="F183" s="279"/>
      <c r="G183" s="279"/>
      <c r="H183" s="279"/>
      <c r="I183" s="659"/>
      <c r="J183" s="209"/>
      <c r="K183" s="209"/>
      <c r="L183" s="209"/>
    </row>
    <row r="184" spans="1:12" s="277" customFormat="1" x14ac:dyDescent="0.15">
      <c r="A184" s="276"/>
      <c r="C184" s="278"/>
      <c r="D184" s="279"/>
      <c r="E184" s="279"/>
      <c r="F184" s="279"/>
      <c r="G184" s="279"/>
      <c r="H184" s="279"/>
      <c r="I184" s="659"/>
      <c r="J184" s="209"/>
      <c r="K184" s="209"/>
      <c r="L184" s="209"/>
    </row>
    <row r="185" spans="1:12" s="277" customFormat="1" x14ac:dyDescent="0.15">
      <c r="A185" s="276"/>
      <c r="C185" s="278"/>
      <c r="D185" s="279"/>
      <c r="E185" s="279"/>
      <c r="F185" s="279"/>
      <c r="G185" s="279"/>
      <c r="H185" s="279"/>
      <c r="I185" s="659"/>
      <c r="J185" s="209"/>
      <c r="K185" s="209"/>
      <c r="L185" s="209"/>
    </row>
    <row r="186" spans="1:12" s="277" customFormat="1" x14ac:dyDescent="0.15">
      <c r="A186" s="276"/>
      <c r="C186" s="278"/>
      <c r="D186" s="279"/>
      <c r="E186" s="279"/>
      <c r="F186" s="279"/>
      <c r="G186" s="279"/>
      <c r="H186" s="279"/>
      <c r="I186" s="659"/>
      <c r="J186" s="209"/>
      <c r="K186" s="209"/>
      <c r="L186" s="209"/>
    </row>
    <row r="187" spans="1:12" s="277" customFormat="1" x14ac:dyDescent="0.15">
      <c r="A187" s="276"/>
      <c r="C187" s="278"/>
      <c r="D187" s="279"/>
      <c r="E187" s="279"/>
      <c r="F187" s="279"/>
      <c r="G187" s="279"/>
      <c r="H187" s="279"/>
      <c r="I187" s="659"/>
      <c r="J187" s="209"/>
      <c r="K187" s="209"/>
      <c r="L187" s="209"/>
    </row>
    <row r="188" spans="1:12" s="277" customFormat="1" x14ac:dyDescent="0.15">
      <c r="A188" s="276"/>
      <c r="C188" s="278"/>
      <c r="D188" s="279"/>
      <c r="E188" s="279"/>
      <c r="F188" s="279"/>
      <c r="G188" s="279"/>
      <c r="H188" s="279"/>
      <c r="I188" s="659"/>
      <c r="J188" s="209"/>
      <c r="K188" s="209"/>
      <c r="L188" s="209"/>
    </row>
    <row r="189" spans="1:12" s="277" customFormat="1" x14ac:dyDescent="0.15">
      <c r="A189" s="276"/>
      <c r="C189" s="278"/>
      <c r="D189" s="279"/>
      <c r="E189" s="279"/>
      <c r="F189" s="279"/>
      <c r="G189" s="279"/>
      <c r="H189" s="279"/>
      <c r="I189" s="659"/>
      <c r="J189" s="209"/>
      <c r="K189" s="209"/>
      <c r="L189" s="209"/>
    </row>
    <row r="190" spans="1:12" s="277" customFormat="1" x14ac:dyDescent="0.15">
      <c r="A190" s="276"/>
      <c r="C190" s="278"/>
      <c r="D190" s="279"/>
      <c r="E190" s="279"/>
      <c r="F190" s="279"/>
      <c r="G190" s="279"/>
      <c r="H190" s="279"/>
      <c r="I190" s="659"/>
      <c r="J190" s="209"/>
      <c r="K190" s="209"/>
      <c r="L190" s="209"/>
    </row>
    <row r="191" spans="1:12" s="277" customFormat="1" x14ac:dyDescent="0.15">
      <c r="A191" s="276"/>
      <c r="C191" s="278"/>
      <c r="D191" s="279"/>
      <c r="E191" s="279"/>
      <c r="F191" s="279"/>
      <c r="G191" s="279"/>
      <c r="H191" s="279"/>
      <c r="I191" s="659"/>
      <c r="J191" s="209"/>
      <c r="K191" s="209"/>
      <c r="L191" s="209"/>
    </row>
    <row r="192" spans="1:12" s="277" customFormat="1" x14ac:dyDescent="0.15">
      <c r="A192" s="276"/>
      <c r="C192" s="278"/>
      <c r="D192" s="279"/>
      <c r="E192" s="279"/>
      <c r="F192" s="279"/>
      <c r="G192" s="279"/>
      <c r="H192" s="279"/>
      <c r="I192" s="659"/>
      <c r="J192" s="209"/>
      <c r="K192" s="209"/>
      <c r="L192" s="209"/>
    </row>
    <row r="193" spans="1:12" s="277" customFormat="1" x14ac:dyDescent="0.15">
      <c r="A193" s="276"/>
      <c r="C193" s="278"/>
      <c r="D193" s="279"/>
      <c r="E193" s="279"/>
      <c r="F193" s="279"/>
      <c r="G193" s="279"/>
      <c r="H193" s="279"/>
      <c r="I193" s="659"/>
      <c r="J193" s="209"/>
      <c r="K193" s="209"/>
      <c r="L193" s="209"/>
    </row>
    <row r="194" spans="1:12" s="277" customFormat="1" x14ac:dyDescent="0.15">
      <c r="A194" s="276"/>
      <c r="C194" s="278"/>
      <c r="D194" s="279"/>
      <c r="E194" s="279"/>
      <c r="F194" s="279"/>
      <c r="G194" s="279"/>
      <c r="H194" s="279"/>
      <c r="I194" s="659"/>
      <c r="J194" s="209"/>
      <c r="K194" s="209"/>
      <c r="L194" s="209"/>
    </row>
    <row r="195" spans="1:12" s="277" customFormat="1" x14ac:dyDescent="0.15">
      <c r="A195" s="276"/>
      <c r="C195" s="278"/>
      <c r="D195" s="279"/>
      <c r="E195" s="279"/>
      <c r="F195" s="279"/>
      <c r="G195" s="279"/>
      <c r="H195" s="279"/>
      <c r="I195" s="659"/>
      <c r="J195" s="209"/>
      <c r="K195" s="209"/>
      <c r="L195" s="209"/>
    </row>
    <row r="196" spans="1:12" s="277" customFormat="1" x14ac:dyDescent="0.15">
      <c r="A196" s="276"/>
      <c r="C196" s="278"/>
      <c r="D196" s="279"/>
      <c r="E196" s="279"/>
      <c r="F196" s="279"/>
      <c r="G196" s="279"/>
      <c r="H196" s="279"/>
      <c r="I196" s="659"/>
      <c r="J196" s="209"/>
      <c r="K196" s="209"/>
      <c r="L196" s="209"/>
    </row>
    <row r="197" spans="1:12" s="277" customFormat="1" x14ac:dyDescent="0.15">
      <c r="A197" s="276"/>
      <c r="C197" s="278"/>
      <c r="D197" s="279"/>
      <c r="E197" s="279"/>
      <c r="F197" s="279"/>
      <c r="G197" s="279"/>
      <c r="H197" s="279"/>
      <c r="I197" s="659"/>
      <c r="J197" s="209"/>
      <c r="K197" s="209"/>
      <c r="L197" s="209"/>
    </row>
    <row r="198" spans="1:12" s="277" customFormat="1" x14ac:dyDescent="0.15">
      <c r="A198" s="276"/>
      <c r="C198" s="278"/>
      <c r="D198" s="279"/>
      <c r="E198" s="279"/>
      <c r="F198" s="279"/>
      <c r="G198" s="279"/>
      <c r="H198" s="279"/>
      <c r="I198" s="659"/>
      <c r="J198" s="209"/>
      <c r="K198" s="209"/>
      <c r="L198" s="209"/>
    </row>
    <row r="199" spans="1:12" s="277" customFormat="1" x14ac:dyDescent="0.15">
      <c r="A199" s="276"/>
      <c r="C199" s="278"/>
      <c r="D199" s="279"/>
      <c r="E199" s="279"/>
      <c r="F199" s="279"/>
      <c r="G199" s="279"/>
      <c r="H199" s="279"/>
      <c r="I199" s="659"/>
      <c r="J199" s="209"/>
      <c r="K199" s="209"/>
      <c r="L199" s="209"/>
    </row>
    <row r="200" spans="1:12" s="277" customFormat="1" x14ac:dyDescent="0.15">
      <c r="A200" s="276"/>
      <c r="C200" s="278"/>
      <c r="D200" s="279"/>
      <c r="E200" s="279"/>
      <c r="F200" s="279"/>
      <c r="G200" s="279"/>
      <c r="H200" s="279"/>
      <c r="I200" s="659"/>
      <c r="J200" s="209"/>
      <c r="K200" s="209"/>
      <c r="L200" s="209"/>
    </row>
    <row r="201" spans="1:12" s="277" customFormat="1" x14ac:dyDescent="0.15">
      <c r="A201" s="276"/>
      <c r="C201" s="278"/>
      <c r="D201" s="279"/>
      <c r="E201" s="279"/>
      <c r="F201" s="279"/>
      <c r="G201" s="279"/>
      <c r="H201" s="279"/>
      <c r="I201" s="659"/>
      <c r="J201" s="209"/>
      <c r="K201" s="209"/>
      <c r="L201" s="209"/>
    </row>
    <row r="202" spans="1:12" s="277" customFormat="1" x14ac:dyDescent="0.15">
      <c r="A202" s="276"/>
      <c r="C202" s="278"/>
      <c r="D202" s="279"/>
      <c r="E202" s="279"/>
      <c r="F202" s="279"/>
      <c r="G202" s="279"/>
      <c r="H202" s="279"/>
      <c r="I202" s="659"/>
      <c r="J202" s="209"/>
      <c r="K202" s="209"/>
      <c r="L202" s="209"/>
    </row>
    <row r="203" spans="1:12" s="277" customFormat="1" x14ac:dyDescent="0.15">
      <c r="A203" s="276"/>
      <c r="C203" s="278"/>
      <c r="D203" s="279"/>
      <c r="E203" s="279"/>
      <c r="F203" s="279"/>
      <c r="G203" s="279"/>
      <c r="H203" s="279"/>
      <c r="I203" s="659"/>
      <c r="J203" s="209"/>
      <c r="K203" s="209"/>
      <c r="L203" s="209"/>
    </row>
    <row r="204" spans="1:12" s="277" customFormat="1" x14ac:dyDescent="0.15">
      <c r="A204" s="276"/>
      <c r="C204" s="278"/>
      <c r="D204" s="279"/>
      <c r="E204" s="279"/>
      <c r="F204" s="279"/>
      <c r="G204" s="279"/>
      <c r="H204" s="279"/>
      <c r="I204" s="659"/>
      <c r="J204" s="209"/>
      <c r="K204" s="209"/>
      <c r="L204" s="209"/>
    </row>
    <row r="205" spans="1:12" s="277" customFormat="1" x14ac:dyDescent="0.15">
      <c r="A205" s="276"/>
      <c r="C205" s="278"/>
      <c r="D205" s="279"/>
      <c r="E205" s="279"/>
      <c r="F205" s="279"/>
      <c r="G205" s="279"/>
      <c r="H205" s="279"/>
      <c r="I205" s="659"/>
      <c r="J205" s="209"/>
      <c r="K205" s="209"/>
      <c r="L205" s="209"/>
    </row>
    <row r="206" spans="1:12" s="277" customFormat="1" x14ac:dyDescent="0.15">
      <c r="A206" s="276"/>
      <c r="C206" s="278"/>
      <c r="D206" s="279"/>
      <c r="E206" s="279"/>
      <c r="F206" s="279"/>
      <c r="G206" s="279"/>
      <c r="H206" s="279"/>
      <c r="I206" s="659"/>
      <c r="J206" s="209"/>
      <c r="K206" s="209"/>
      <c r="L206" s="209"/>
    </row>
    <row r="207" spans="1:12" s="277" customFormat="1" x14ac:dyDescent="0.15">
      <c r="A207" s="276"/>
      <c r="C207" s="278"/>
      <c r="D207" s="279"/>
      <c r="E207" s="279"/>
      <c r="F207" s="279"/>
      <c r="G207" s="279"/>
      <c r="H207" s="279"/>
      <c r="I207" s="659"/>
      <c r="J207" s="209"/>
      <c r="K207" s="209"/>
      <c r="L207" s="209"/>
    </row>
    <row r="208" spans="1:12" s="277" customFormat="1" x14ac:dyDescent="0.15">
      <c r="A208" s="276"/>
      <c r="C208" s="278"/>
      <c r="D208" s="279"/>
      <c r="E208" s="279"/>
      <c r="F208" s="279"/>
      <c r="G208" s="279"/>
      <c r="H208" s="279"/>
      <c r="I208" s="659"/>
      <c r="J208" s="209"/>
      <c r="K208" s="209"/>
      <c r="L208" s="209"/>
    </row>
    <row r="209" spans="1:12" s="277" customFormat="1" x14ac:dyDescent="0.15">
      <c r="A209" s="276"/>
      <c r="C209" s="278"/>
      <c r="D209" s="279"/>
      <c r="E209" s="279"/>
      <c r="F209" s="279"/>
      <c r="G209" s="279"/>
      <c r="H209" s="279"/>
      <c r="I209" s="659"/>
      <c r="J209" s="209"/>
      <c r="K209" s="209"/>
      <c r="L209" s="209"/>
    </row>
    <row r="210" spans="1:12" s="277" customFormat="1" x14ac:dyDescent="0.15">
      <c r="A210" s="276"/>
      <c r="C210" s="278"/>
      <c r="D210" s="279"/>
      <c r="E210" s="279"/>
      <c r="F210" s="279"/>
      <c r="G210" s="279"/>
      <c r="H210" s="279"/>
      <c r="I210" s="659"/>
      <c r="J210" s="209"/>
      <c r="K210" s="209"/>
      <c r="L210" s="209"/>
    </row>
    <row r="211" spans="1:12" s="277" customFormat="1" x14ac:dyDescent="0.15">
      <c r="A211" s="276"/>
      <c r="C211" s="278"/>
      <c r="D211" s="279"/>
      <c r="E211" s="279"/>
      <c r="F211" s="279"/>
      <c r="G211" s="279"/>
      <c r="H211" s="279"/>
      <c r="I211" s="659"/>
      <c r="J211" s="209"/>
      <c r="K211" s="209"/>
      <c r="L211" s="209"/>
    </row>
    <row r="212" spans="1:12" s="277" customFormat="1" x14ac:dyDescent="0.15">
      <c r="A212" s="276"/>
      <c r="C212" s="278"/>
      <c r="D212" s="279"/>
      <c r="E212" s="279"/>
      <c r="F212" s="279"/>
      <c r="G212" s="279"/>
      <c r="H212" s="279"/>
      <c r="I212" s="659"/>
      <c r="J212" s="209"/>
      <c r="K212" s="209"/>
      <c r="L212" s="209"/>
    </row>
    <row r="213" spans="1:12" s="277" customFormat="1" x14ac:dyDescent="0.15">
      <c r="A213" s="276"/>
      <c r="C213" s="278"/>
      <c r="D213" s="279"/>
      <c r="E213" s="279"/>
      <c r="F213" s="279"/>
      <c r="G213" s="279"/>
      <c r="H213" s="279"/>
      <c r="I213" s="659"/>
      <c r="J213" s="209"/>
      <c r="K213" s="209"/>
      <c r="L213" s="209"/>
    </row>
    <row r="214" spans="1:12" s="277" customFormat="1" x14ac:dyDescent="0.15">
      <c r="A214" s="276"/>
      <c r="C214" s="278"/>
      <c r="D214" s="279"/>
      <c r="E214" s="279"/>
      <c r="F214" s="279"/>
      <c r="G214" s="279"/>
      <c r="H214" s="279"/>
      <c r="I214" s="659"/>
      <c r="J214" s="209"/>
      <c r="K214" s="209"/>
      <c r="L214" s="209"/>
    </row>
    <row r="215" spans="1:12" s="277" customFormat="1" x14ac:dyDescent="0.15">
      <c r="A215" s="276"/>
      <c r="C215" s="278"/>
      <c r="D215" s="279"/>
      <c r="E215" s="279"/>
      <c r="F215" s="279"/>
      <c r="G215" s="279"/>
      <c r="H215" s="279"/>
      <c r="I215" s="659"/>
      <c r="J215" s="209"/>
      <c r="K215" s="209"/>
      <c r="L215" s="209"/>
    </row>
    <row r="216" spans="1:12" s="277" customFormat="1" x14ac:dyDescent="0.15">
      <c r="A216" s="276"/>
      <c r="C216" s="278"/>
      <c r="D216" s="279"/>
      <c r="E216" s="279"/>
      <c r="F216" s="279"/>
      <c r="G216" s="279"/>
      <c r="H216" s="279"/>
      <c r="I216" s="659"/>
      <c r="J216" s="209"/>
      <c r="K216" s="209"/>
      <c r="L216" s="209"/>
    </row>
    <row r="217" spans="1:12" s="277" customFormat="1" x14ac:dyDescent="0.15">
      <c r="A217" s="276"/>
      <c r="C217" s="278"/>
      <c r="D217" s="279"/>
      <c r="E217" s="279"/>
      <c r="F217" s="279"/>
      <c r="G217" s="279"/>
      <c r="H217" s="279"/>
      <c r="I217" s="659"/>
      <c r="J217" s="209"/>
      <c r="K217" s="209"/>
      <c r="L217" s="209"/>
    </row>
    <row r="218" spans="1:12" s="277" customFormat="1" x14ac:dyDescent="0.15">
      <c r="A218" s="276"/>
      <c r="C218" s="278"/>
      <c r="D218" s="279"/>
      <c r="E218" s="279"/>
      <c r="F218" s="279"/>
      <c r="G218" s="279"/>
      <c r="H218" s="279"/>
      <c r="I218" s="659"/>
      <c r="J218" s="209"/>
      <c r="K218" s="209"/>
      <c r="L218" s="209"/>
    </row>
    <row r="219" spans="1:12" s="277" customFormat="1" x14ac:dyDescent="0.15">
      <c r="A219" s="276"/>
      <c r="C219" s="278"/>
      <c r="D219" s="279"/>
      <c r="E219" s="279"/>
      <c r="F219" s="279"/>
      <c r="G219" s="279"/>
      <c r="H219" s="279"/>
      <c r="I219" s="659"/>
      <c r="J219" s="209"/>
      <c r="K219" s="209"/>
      <c r="L219" s="209"/>
    </row>
    <row r="220" spans="1:12" s="277" customFormat="1" x14ac:dyDescent="0.15">
      <c r="A220" s="276"/>
      <c r="C220" s="278"/>
      <c r="D220" s="279"/>
      <c r="E220" s="279"/>
      <c r="F220" s="279"/>
      <c r="G220" s="279"/>
      <c r="H220" s="279"/>
      <c r="I220" s="659"/>
      <c r="J220" s="209"/>
      <c r="K220" s="209"/>
      <c r="L220" s="209"/>
    </row>
    <row r="221" spans="1:12" s="277" customFormat="1" x14ac:dyDescent="0.15">
      <c r="A221" s="276"/>
      <c r="C221" s="278"/>
      <c r="D221" s="279"/>
      <c r="E221" s="279"/>
      <c r="F221" s="279"/>
      <c r="G221" s="279"/>
      <c r="H221" s="279"/>
      <c r="I221" s="659"/>
      <c r="J221" s="209"/>
      <c r="K221" s="209"/>
      <c r="L221" s="209"/>
    </row>
    <row r="222" spans="1:12" s="277" customFormat="1" x14ac:dyDescent="0.15">
      <c r="A222" s="276"/>
      <c r="C222" s="278"/>
      <c r="D222" s="279"/>
      <c r="E222" s="279"/>
      <c r="F222" s="279"/>
      <c r="G222" s="279"/>
      <c r="H222" s="279"/>
      <c r="I222" s="659"/>
      <c r="J222" s="209"/>
      <c r="K222" s="209"/>
      <c r="L222" s="209"/>
    </row>
    <row r="223" spans="1:12" s="277" customFormat="1" x14ac:dyDescent="0.15">
      <c r="A223" s="276"/>
      <c r="C223" s="278"/>
      <c r="D223" s="279"/>
      <c r="E223" s="279"/>
      <c r="F223" s="279"/>
      <c r="G223" s="279"/>
      <c r="H223" s="279"/>
      <c r="I223" s="659"/>
      <c r="J223" s="209"/>
      <c r="K223" s="209"/>
      <c r="L223" s="209"/>
    </row>
    <row r="224" spans="1:12" s="277" customFormat="1" x14ac:dyDescent="0.15">
      <c r="A224" s="276"/>
      <c r="C224" s="278"/>
      <c r="D224" s="279"/>
      <c r="E224" s="279"/>
      <c r="F224" s="279"/>
      <c r="G224" s="279"/>
      <c r="H224" s="279"/>
      <c r="I224" s="659"/>
      <c r="J224" s="209"/>
      <c r="K224" s="209"/>
      <c r="L224" s="209"/>
    </row>
    <row r="225" spans="1:12" s="277" customFormat="1" x14ac:dyDescent="0.15">
      <c r="A225" s="276"/>
      <c r="C225" s="278"/>
      <c r="D225" s="279"/>
      <c r="E225" s="279"/>
      <c r="F225" s="279"/>
      <c r="G225" s="279"/>
      <c r="H225" s="279"/>
      <c r="I225" s="659"/>
      <c r="J225" s="209"/>
      <c r="K225" s="209"/>
      <c r="L225" s="209"/>
    </row>
    <row r="226" spans="1:12" s="277" customFormat="1" x14ac:dyDescent="0.15">
      <c r="A226" s="276"/>
      <c r="C226" s="278"/>
      <c r="D226" s="279"/>
      <c r="E226" s="279"/>
      <c r="F226" s="279"/>
      <c r="G226" s="279"/>
      <c r="H226" s="279"/>
      <c r="I226" s="659"/>
      <c r="J226" s="209"/>
      <c r="K226" s="209"/>
      <c r="L226" s="209"/>
    </row>
    <row r="227" spans="1:12" s="277" customFormat="1" x14ac:dyDescent="0.15">
      <c r="A227" s="276"/>
      <c r="C227" s="278"/>
      <c r="D227" s="279"/>
      <c r="E227" s="279"/>
      <c r="F227" s="279"/>
      <c r="G227" s="279"/>
      <c r="H227" s="279"/>
      <c r="I227" s="659"/>
      <c r="J227" s="209"/>
      <c r="K227" s="209"/>
      <c r="L227" s="209"/>
    </row>
    <row r="228" spans="1:12" s="277" customFormat="1" x14ac:dyDescent="0.15">
      <c r="A228" s="276"/>
      <c r="C228" s="278"/>
      <c r="D228" s="279"/>
      <c r="E228" s="279"/>
      <c r="F228" s="279"/>
      <c r="G228" s="279"/>
      <c r="H228" s="279"/>
      <c r="I228" s="659"/>
      <c r="J228" s="209"/>
      <c r="K228" s="209"/>
      <c r="L228" s="209"/>
    </row>
    <row r="229" spans="1:12" s="277" customFormat="1" x14ac:dyDescent="0.15">
      <c r="A229" s="276"/>
      <c r="C229" s="278"/>
      <c r="D229" s="279"/>
      <c r="E229" s="279"/>
      <c r="F229" s="279"/>
      <c r="G229" s="279"/>
      <c r="H229" s="279"/>
      <c r="I229" s="659"/>
      <c r="J229" s="209"/>
      <c r="K229" s="209"/>
      <c r="L229" s="209"/>
    </row>
    <row r="230" spans="1:12" s="277" customFormat="1" x14ac:dyDescent="0.15">
      <c r="A230" s="276"/>
      <c r="C230" s="278"/>
      <c r="D230" s="279"/>
      <c r="E230" s="279"/>
      <c r="F230" s="279"/>
      <c r="G230" s="279"/>
      <c r="H230" s="279"/>
      <c r="I230" s="659"/>
      <c r="J230" s="209"/>
      <c r="K230" s="209"/>
      <c r="L230" s="209"/>
    </row>
    <row r="231" spans="1:12" s="277" customFormat="1" x14ac:dyDescent="0.15">
      <c r="A231" s="276"/>
      <c r="C231" s="278"/>
      <c r="D231" s="279"/>
      <c r="E231" s="279"/>
      <c r="F231" s="279"/>
      <c r="G231" s="279"/>
      <c r="H231" s="279"/>
      <c r="I231" s="659"/>
      <c r="J231" s="209"/>
      <c r="K231" s="209"/>
      <c r="L231" s="209"/>
    </row>
    <row r="232" spans="1:12" s="277" customFormat="1" x14ac:dyDescent="0.15">
      <c r="A232" s="276"/>
      <c r="C232" s="278"/>
      <c r="D232" s="279"/>
      <c r="E232" s="279"/>
      <c r="F232" s="279"/>
      <c r="G232" s="279"/>
      <c r="H232" s="279"/>
      <c r="I232" s="659"/>
      <c r="J232" s="209"/>
      <c r="K232" s="209"/>
      <c r="L232" s="209"/>
    </row>
    <row r="233" spans="1:12" s="277" customFormat="1" x14ac:dyDescent="0.15">
      <c r="A233" s="276"/>
      <c r="C233" s="278"/>
      <c r="D233" s="279"/>
      <c r="E233" s="279"/>
      <c r="F233" s="279"/>
      <c r="G233" s="279"/>
      <c r="H233" s="279"/>
      <c r="I233" s="659"/>
      <c r="J233" s="209"/>
      <c r="K233" s="209"/>
      <c r="L233" s="209"/>
    </row>
    <row r="234" spans="1:12" s="277" customFormat="1" x14ac:dyDescent="0.15">
      <c r="A234" s="276"/>
      <c r="C234" s="278"/>
      <c r="D234" s="279"/>
      <c r="E234" s="279"/>
      <c r="F234" s="279"/>
      <c r="G234" s="279"/>
      <c r="H234" s="279"/>
      <c r="I234" s="659"/>
      <c r="J234" s="209"/>
      <c r="K234" s="209"/>
      <c r="L234" s="209"/>
    </row>
    <row r="235" spans="1:12" s="277" customFormat="1" x14ac:dyDescent="0.15">
      <c r="A235" s="276"/>
      <c r="C235" s="278"/>
      <c r="D235" s="279"/>
      <c r="E235" s="279"/>
      <c r="F235" s="279"/>
      <c r="G235" s="279"/>
      <c r="H235" s="279"/>
      <c r="I235" s="659"/>
      <c r="J235" s="209"/>
      <c r="K235" s="209"/>
      <c r="L235" s="209"/>
    </row>
    <row r="236" spans="1:12" s="277" customFormat="1" x14ac:dyDescent="0.15">
      <c r="A236" s="276"/>
      <c r="C236" s="278"/>
      <c r="D236" s="279"/>
      <c r="E236" s="279"/>
      <c r="F236" s="279"/>
      <c r="G236" s="279"/>
      <c r="H236" s="279"/>
      <c r="I236" s="659"/>
      <c r="J236" s="209"/>
      <c r="K236" s="209"/>
      <c r="L236" s="209"/>
    </row>
    <row r="237" spans="1:12" s="277" customFormat="1" x14ac:dyDescent="0.15">
      <c r="A237" s="276"/>
      <c r="C237" s="278"/>
      <c r="D237" s="279"/>
      <c r="E237" s="279"/>
      <c r="F237" s="279"/>
      <c r="G237" s="279"/>
      <c r="H237" s="279"/>
      <c r="I237" s="659"/>
      <c r="J237" s="209"/>
      <c r="K237" s="209"/>
      <c r="L237" s="209"/>
    </row>
    <row r="238" spans="1:12" s="277" customFormat="1" x14ac:dyDescent="0.15">
      <c r="A238" s="276"/>
      <c r="C238" s="278"/>
      <c r="D238" s="279"/>
      <c r="E238" s="279"/>
      <c r="F238" s="279"/>
      <c r="G238" s="279"/>
      <c r="H238" s="279"/>
      <c r="I238" s="659"/>
      <c r="J238" s="209"/>
      <c r="K238" s="209"/>
      <c r="L238" s="209"/>
    </row>
    <row r="239" spans="1:12" s="277" customFormat="1" x14ac:dyDescent="0.15">
      <c r="A239" s="276"/>
      <c r="C239" s="278"/>
      <c r="D239" s="279"/>
      <c r="E239" s="279"/>
      <c r="F239" s="279"/>
      <c r="G239" s="279"/>
      <c r="H239" s="279"/>
      <c r="I239" s="659"/>
      <c r="J239" s="209"/>
      <c r="K239" s="209"/>
      <c r="L239" s="209"/>
    </row>
    <row r="240" spans="1:12" s="277" customFormat="1" x14ac:dyDescent="0.15">
      <c r="A240" s="276"/>
      <c r="C240" s="278"/>
      <c r="D240" s="279"/>
      <c r="E240" s="279"/>
      <c r="F240" s="279"/>
      <c r="G240" s="279"/>
      <c r="H240" s="279"/>
      <c r="I240" s="659"/>
      <c r="J240" s="209"/>
      <c r="K240" s="209"/>
      <c r="L240" s="209"/>
    </row>
    <row r="241" spans="1:12" s="277" customFormat="1" x14ac:dyDescent="0.15">
      <c r="A241" s="276"/>
      <c r="C241" s="278"/>
      <c r="D241" s="279"/>
      <c r="E241" s="279"/>
      <c r="F241" s="279"/>
      <c r="G241" s="279"/>
      <c r="H241" s="279"/>
      <c r="I241" s="659"/>
      <c r="J241" s="209"/>
      <c r="K241" s="209"/>
      <c r="L241" s="209"/>
    </row>
    <row r="242" spans="1:12" s="277" customFormat="1" x14ac:dyDescent="0.15">
      <c r="A242" s="276"/>
      <c r="C242" s="278"/>
      <c r="D242" s="279"/>
      <c r="E242" s="279"/>
      <c r="F242" s="279"/>
      <c r="G242" s="279"/>
      <c r="H242" s="279"/>
      <c r="I242" s="659"/>
      <c r="J242" s="209"/>
      <c r="K242" s="209"/>
      <c r="L242" s="209"/>
    </row>
    <row r="243" spans="1:12" s="277" customFormat="1" x14ac:dyDescent="0.15">
      <c r="A243" s="276"/>
      <c r="C243" s="278"/>
      <c r="D243" s="279"/>
      <c r="E243" s="279"/>
      <c r="F243" s="279"/>
      <c r="G243" s="279"/>
      <c r="H243" s="279"/>
      <c r="I243" s="659"/>
      <c r="J243" s="209"/>
      <c r="K243" s="209"/>
      <c r="L243" s="209"/>
    </row>
    <row r="244" spans="1:12" s="277" customFormat="1" x14ac:dyDescent="0.15">
      <c r="A244" s="276"/>
      <c r="C244" s="278"/>
      <c r="D244" s="279"/>
      <c r="E244" s="279"/>
      <c r="F244" s="279"/>
      <c r="G244" s="279"/>
      <c r="H244" s="279"/>
      <c r="I244" s="659"/>
      <c r="J244" s="209"/>
      <c r="K244" s="209"/>
      <c r="L244" s="209"/>
    </row>
    <row r="245" spans="1:12" s="277" customFormat="1" x14ac:dyDescent="0.15">
      <c r="A245" s="276"/>
      <c r="C245" s="278"/>
      <c r="D245" s="279"/>
      <c r="E245" s="279"/>
      <c r="F245" s="279"/>
      <c r="G245" s="279"/>
      <c r="H245" s="279"/>
      <c r="I245" s="659"/>
      <c r="J245" s="209"/>
      <c r="K245" s="209"/>
      <c r="L245" s="209"/>
    </row>
    <row r="246" spans="1:12" s="277" customFormat="1" x14ac:dyDescent="0.15">
      <c r="A246" s="276"/>
      <c r="C246" s="278"/>
      <c r="D246" s="279"/>
      <c r="E246" s="279"/>
      <c r="F246" s="279"/>
      <c r="G246" s="279"/>
      <c r="H246" s="279"/>
      <c r="I246" s="659"/>
      <c r="J246" s="209"/>
      <c r="K246" s="209"/>
      <c r="L246" s="209"/>
    </row>
    <row r="247" spans="1:12" s="277" customFormat="1" x14ac:dyDescent="0.15">
      <c r="A247" s="276"/>
      <c r="C247" s="278"/>
      <c r="D247" s="279"/>
      <c r="E247" s="279"/>
      <c r="F247" s="279"/>
      <c r="G247" s="279"/>
      <c r="H247" s="279"/>
      <c r="I247" s="659"/>
      <c r="J247" s="209"/>
      <c r="K247" s="209"/>
      <c r="L247" s="209"/>
    </row>
    <row r="248" spans="1:12" s="277" customFormat="1" x14ac:dyDescent="0.15">
      <c r="A248" s="276"/>
      <c r="C248" s="278"/>
      <c r="D248" s="279"/>
      <c r="E248" s="279"/>
      <c r="F248" s="279"/>
      <c r="G248" s="279"/>
      <c r="H248" s="279"/>
      <c r="I248" s="659"/>
      <c r="J248" s="209"/>
      <c r="K248" s="209"/>
      <c r="L248" s="209"/>
    </row>
    <row r="249" spans="1:12" s="277" customFormat="1" x14ac:dyDescent="0.15">
      <c r="A249" s="276"/>
      <c r="C249" s="278"/>
      <c r="D249" s="279"/>
      <c r="E249" s="279"/>
      <c r="F249" s="279"/>
      <c r="G249" s="279"/>
      <c r="H249" s="279"/>
      <c r="I249" s="659"/>
      <c r="J249" s="209"/>
      <c r="K249" s="209"/>
      <c r="L249" s="209"/>
    </row>
    <row r="250" spans="1:12" s="277" customFormat="1" x14ac:dyDescent="0.15">
      <c r="A250" s="276"/>
      <c r="C250" s="278"/>
      <c r="D250" s="279"/>
      <c r="E250" s="279"/>
      <c r="F250" s="279"/>
      <c r="G250" s="279"/>
      <c r="H250" s="279"/>
      <c r="I250" s="659"/>
      <c r="J250" s="209"/>
      <c r="K250" s="209"/>
      <c r="L250" s="209"/>
    </row>
    <row r="251" spans="1:12" s="277" customFormat="1" x14ac:dyDescent="0.15">
      <c r="A251" s="276"/>
      <c r="C251" s="278"/>
      <c r="D251" s="279"/>
      <c r="E251" s="279"/>
      <c r="F251" s="279"/>
      <c r="G251" s="279"/>
      <c r="H251" s="279"/>
      <c r="I251" s="659"/>
      <c r="J251" s="209"/>
      <c r="K251" s="209"/>
      <c r="L251" s="209"/>
    </row>
    <row r="252" spans="1:12" s="277" customFormat="1" x14ac:dyDescent="0.15">
      <c r="A252" s="276"/>
      <c r="C252" s="278"/>
      <c r="D252" s="279"/>
      <c r="E252" s="279"/>
      <c r="F252" s="279"/>
      <c r="G252" s="279"/>
      <c r="H252" s="279"/>
      <c r="I252" s="659"/>
      <c r="J252" s="209"/>
      <c r="K252" s="209"/>
      <c r="L252" s="209"/>
    </row>
    <row r="253" spans="1:12" s="277" customFormat="1" x14ac:dyDescent="0.15">
      <c r="A253" s="276"/>
      <c r="C253" s="278"/>
      <c r="D253" s="279"/>
      <c r="E253" s="279"/>
      <c r="F253" s="279"/>
      <c r="G253" s="279"/>
      <c r="H253" s="279"/>
      <c r="I253" s="659"/>
      <c r="J253" s="209"/>
      <c r="K253" s="209"/>
      <c r="L253" s="209"/>
    </row>
    <row r="254" spans="1:12" s="277" customFormat="1" x14ac:dyDescent="0.15">
      <c r="A254" s="276"/>
      <c r="C254" s="278"/>
      <c r="D254" s="279"/>
      <c r="E254" s="279"/>
      <c r="F254" s="279"/>
      <c r="G254" s="279"/>
      <c r="H254" s="279"/>
      <c r="I254" s="659"/>
      <c r="J254" s="209"/>
      <c r="K254" s="209"/>
      <c r="L254" s="209"/>
    </row>
    <row r="255" spans="1:12" s="277" customFormat="1" x14ac:dyDescent="0.15">
      <c r="A255" s="276"/>
      <c r="C255" s="278"/>
      <c r="D255" s="279"/>
      <c r="E255" s="279"/>
      <c r="F255" s="279"/>
      <c r="G255" s="279"/>
      <c r="H255" s="279"/>
      <c r="I255" s="659"/>
      <c r="J255" s="209"/>
      <c r="K255" s="209"/>
      <c r="L255" s="209"/>
    </row>
    <row r="256" spans="1:12" s="277" customFormat="1" x14ac:dyDescent="0.15">
      <c r="A256" s="276"/>
      <c r="C256" s="278"/>
      <c r="D256" s="279"/>
      <c r="E256" s="279"/>
      <c r="F256" s="279"/>
      <c r="G256" s="279"/>
      <c r="H256" s="279"/>
      <c r="I256" s="659"/>
      <c r="J256" s="209"/>
      <c r="K256" s="209"/>
      <c r="L256" s="209"/>
    </row>
    <row r="257" spans="1:12" s="277" customFormat="1" x14ac:dyDescent="0.15">
      <c r="A257" s="276"/>
      <c r="C257" s="278"/>
      <c r="D257" s="279"/>
      <c r="E257" s="279"/>
      <c r="F257" s="279"/>
      <c r="G257" s="279"/>
      <c r="H257" s="279"/>
      <c r="I257" s="659"/>
      <c r="J257" s="209"/>
      <c r="K257" s="209"/>
      <c r="L257" s="209"/>
    </row>
    <row r="258" spans="1:12" s="277" customFormat="1" x14ac:dyDescent="0.15">
      <c r="A258" s="276"/>
      <c r="C258" s="278"/>
      <c r="D258" s="279"/>
      <c r="E258" s="279"/>
      <c r="F258" s="279"/>
      <c r="G258" s="279"/>
      <c r="H258" s="279"/>
      <c r="I258" s="659"/>
      <c r="J258" s="209"/>
      <c r="K258" s="209"/>
      <c r="L258" s="209"/>
    </row>
    <row r="259" spans="1:12" s="277" customFormat="1" x14ac:dyDescent="0.15">
      <c r="A259" s="276"/>
      <c r="C259" s="278"/>
      <c r="D259" s="279"/>
      <c r="E259" s="279"/>
      <c r="F259" s="279"/>
      <c r="G259" s="279"/>
      <c r="H259" s="279"/>
      <c r="I259" s="659"/>
      <c r="J259" s="209"/>
      <c r="K259" s="209"/>
      <c r="L259" s="209"/>
    </row>
    <row r="260" spans="1:12" s="277" customFormat="1" x14ac:dyDescent="0.15">
      <c r="A260" s="276"/>
      <c r="C260" s="278"/>
      <c r="D260" s="279"/>
      <c r="E260" s="279"/>
      <c r="F260" s="279"/>
      <c r="G260" s="279"/>
      <c r="H260" s="279"/>
      <c r="I260" s="659"/>
      <c r="J260" s="209"/>
      <c r="K260" s="209"/>
      <c r="L260" s="209"/>
    </row>
    <row r="261" spans="1:12" s="277" customFormat="1" x14ac:dyDescent="0.15">
      <c r="A261" s="276"/>
      <c r="C261" s="278"/>
      <c r="D261" s="279"/>
      <c r="E261" s="279"/>
      <c r="F261" s="279"/>
      <c r="G261" s="279"/>
      <c r="H261" s="279"/>
      <c r="I261" s="659"/>
      <c r="J261" s="209"/>
      <c r="K261" s="209"/>
      <c r="L261" s="209"/>
    </row>
    <row r="262" spans="1:12" s="277" customFormat="1" x14ac:dyDescent="0.15">
      <c r="A262" s="276"/>
      <c r="C262" s="278"/>
      <c r="D262" s="279"/>
      <c r="E262" s="279"/>
      <c r="F262" s="279"/>
      <c r="G262" s="279"/>
      <c r="H262" s="279"/>
      <c r="I262" s="659"/>
      <c r="J262" s="209"/>
      <c r="K262" s="209"/>
      <c r="L262" s="209"/>
    </row>
    <row r="263" spans="1:12" s="277" customFormat="1" x14ac:dyDescent="0.15">
      <c r="A263" s="276"/>
      <c r="C263" s="278"/>
      <c r="D263" s="279"/>
      <c r="E263" s="279"/>
      <c r="F263" s="279"/>
      <c r="G263" s="279"/>
      <c r="H263" s="279"/>
      <c r="I263" s="659"/>
      <c r="J263" s="209"/>
      <c r="K263" s="209"/>
      <c r="L263" s="209"/>
    </row>
    <row r="264" spans="1:12" s="277" customFormat="1" x14ac:dyDescent="0.15">
      <c r="A264" s="276"/>
      <c r="C264" s="278"/>
      <c r="D264" s="279"/>
      <c r="E264" s="279"/>
      <c r="F264" s="279"/>
      <c r="G264" s="279"/>
      <c r="H264" s="279"/>
      <c r="I264" s="659"/>
      <c r="J264" s="209"/>
      <c r="K264" s="209"/>
      <c r="L264" s="209"/>
    </row>
    <row r="265" spans="1:12" s="277" customFormat="1" x14ac:dyDescent="0.15">
      <c r="A265" s="276"/>
      <c r="C265" s="278"/>
      <c r="D265" s="279"/>
      <c r="E265" s="279"/>
      <c r="F265" s="279"/>
      <c r="G265" s="279"/>
      <c r="H265" s="279"/>
      <c r="I265" s="659"/>
      <c r="J265" s="209"/>
      <c r="K265" s="209"/>
      <c r="L265" s="209"/>
    </row>
    <row r="266" spans="1:12" s="277" customFormat="1" x14ac:dyDescent="0.15">
      <c r="A266" s="276"/>
      <c r="C266" s="278"/>
      <c r="D266" s="279"/>
      <c r="E266" s="279"/>
      <c r="F266" s="279"/>
      <c r="G266" s="279"/>
      <c r="H266" s="279"/>
      <c r="I266" s="659"/>
      <c r="J266" s="209"/>
      <c r="K266" s="209"/>
      <c r="L266" s="209"/>
    </row>
    <row r="267" spans="1:12" s="277" customFormat="1" x14ac:dyDescent="0.15">
      <c r="A267" s="276"/>
      <c r="C267" s="278"/>
      <c r="D267" s="279"/>
      <c r="E267" s="279"/>
      <c r="F267" s="279"/>
      <c r="G267" s="279"/>
      <c r="H267" s="279"/>
      <c r="I267" s="659"/>
      <c r="J267" s="209"/>
      <c r="K267" s="209"/>
      <c r="L267" s="209"/>
    </row>
    <row r="268" spans="1:12" s="277" customFormat="1" x14ac:dyDescent="0.15">
      <c r="A268" s="276"/>
      <c r="C268" s="278"/>
      <c r="D268" s="279"/>
      <c r="E268" s="279"/>
      <c r="F268" s="279"/>
      <c r="G268" s="279"/>
      <c r="H268" s="279"/>
      <c r="I268" s="659"/>
      <c r="J268" s="209"/>
      <c r="K268" s="209"/>
      <c r="L268" s="209"/>
    </row>
    <row r="269" spans="1:12" s="277" customFormat="1" x14ac:dyDescent="0.15">
      <c r="A269" s="276"/>
      <c r="C269" s="278"/>
      <c r="D269" s="279"/>
      <c r="E269" s="279"/>
      <c r="F269" s="279"/>
      <c r="G269" s="279"/>
      <c r="H269" s="279"/>
      <c r="I269" s="659"/>
      <c r="J269" s="209"/>
      <c r="K269" s="209"/>
      <c r="L269" s="209"/>
    </row>
    <row r="270" spans="1:12" s="277" customFormat="1" x14ac:dyDescent="0.15">
      <c r="A270" s="276"/>
      <c r="C270" s="278"/>
      <c r="D270" s="279"/>
      <c r="E270" s="279"/>
      <c r="F270" s="279"/>
      <c r="G270" s="279"/>
      <c r="H270" s="279"/>
      <c r="I270" s="659"/>
      <c r="J270" s="209"/>
      <c r="K270" s="209"/>
      <c r="L270" s="209"/>
    </row>
    <row r="271" spans="1:12" s="277" customFormat="1" x14ac:dyDescent="0.15">
      <c r="A271" s="276"/>
      <c r="C271" s="278"/>
      <c r="D271" s="279"/>
      <c r="E271" s="279"/>
      <c r="F271" s="279"/>
      <c r="G271" s="279"/>
      <c r="H271" s="279"/>
      <c r="I271" s="659"/>
      <c r="J271" s="209"/>
      <c r="K271" s="209"/>
      <c r="L271" s="209"/>
    </row>
    <row r="272" spans="1:12" s="277" customFormat="1" x14ac:dyDescent="0.15">
      <c r="A272" s="276"/>
      <c r="C272" s="278"/>
      <c r="D272" s="279"/>
      <c r="E272" s="279"/>
      <c r="F272" s="279"/>
      <c r="G272" s="279"/>
      <c r="H272" s="279"/>
      <c r="I272" s="659"/>
      <c r="J272" s="209"/>
      <c r="K272" s="209"/>
      <c r="L272" s="209"/>
    </row>
    <row r="273" spans="1:12" s="277" customFormat="1" x14ac:dyDescent="0.15">
      <c r="A273" s="276"/>
      <c r="C273" s="278"/>
      <c r="D273" s="279"/>
      <c r="E273" s="279"/>
      <c r="F273" s="279"/>
      <c r="G273" s="279"/>
      <c r="H273" s="279"/>
      <c r="I273" s="659"/>
      <c r="J273" s="209"/>
      <c r="K273" s="209"/>
      <c r="L273" s="209"/>
    </row>
    <row r="274" spans="1:12" s="277" customFormat="1" x14ac:dyDescent="0.15">
      <c r="A274" s="276"/>
      <c r="C274" s="278"/>
      <c r="D274" s="279"/>
      <c r="E274" s="279"/>
      <c r="F274" s="279"/>
      <c r="G274" s="279"/>
      <c r="H274" s="279"/>
      <c r="I274" s="659"/>
      <c r="J274" s="209"/>
      <c r="K274" s="209"/>
      <c r="L274" s="209"/>
    </row>
    <row r="275" spans="1:12" s="277" customFormat="1" x14ac:dyDescent="0.15">
      <c r="A275" s="276"/>
      <c r="C275" s="278"/>
      <c r="D275" s="279"/>
      <c r="E275" s="279"/>
      <c r="F275" s="279"/>
      <c r="G275" s="279"/>
      <c r="H275" s="279"/>
      <c r="I275" s="659"/>
      <c r="J275" s="209"/>
      <c r="K275" s="209"/>
      <c r="L275" s="209"/>
    </row>
    <row r="276" spans="1:12" s="277" customFormat="1" x14ac:dyDescent="0.15">
      <c r="A276" s="276"/>
      <c r="C276" s="278"/>
      <c r="D276" s="279"/>
      <c r="E276" s="279"/>
      <c r="F276" s="279"/>
      <c r="G276" s="279"/>
      <c r="H276" s="279"/>
      <c r="I276" s="659"/>
      <c r="J276" s="209"/>
      <c r="K276" s="209"/>
      <c r="L276" s="209"/>
    </row>
    <row r="277" spans="1:12" s="277" customFormat="1" x14ac:dyDescent="0.15">
      <c r="A277" s="276"/>
      <c r="C277" s="278"/>
      <c r="D277" s="279"/>
      <c r="E277" s="279"/>
      <c r="F277" s="279"/>
      <c r="G277" s="279"/>
      <c r="H277" s="279"/>
      <c r="I277" s="659"/>
      <c r="J277" s="209"/>
      <c r="K277" s="209"/>
      <c r="L277" s="209"/>
    </row>
    <row r="278" spans="1:12" s="277" customFormat="1" x14ac:dyDescent="0.15">
      <c r="A278" s="276"/>
      <c r="C278" s="278"/>
      <c r="D278" s="279"/>
      <c r="E278" s="279"/>
      <c r="F278" s="279"/>
      <c r="G278" s="279"/>
      <c r="H278" s="279"/>
      <c r="I278" s="659"/>
      <c r="J278" s="209"/>
      <c r="K278" s="209"/>
      <c r="L278" s="209"/>
    </row>
    <row r="279" spans="1:12" s="277" customFormat="1" x14ac:dyDescent="0.15">
      <c r="A279" s="276"/>
      <c r="C279" s="278"/>
      <c r="D279" s="279"/>
      <c r="E279" s="279"/>
      <c r="F279" s="279"/>
      <c r="G279" s="279"/>
      <c r="H279" s="279"/>
      <c r="I279" s="659"/>
      <c r="J279" s="209"/>
      <c r="K279" s="209"/>
      <c r="L279" s="209"/>
    </row>
    <row r="280" spans="1:12" s="277" customFormat="1" x14ac:dyDescent="0.15">
      <c r="A280" s="276"/>
      <c r="C280" s="278"/>
      <c r="D280" s="279"/>
      <c r="E280" s="279"/>
      <c r="F280" s="279"/>
      <c r="G280" s="279"/>
      <c r="H280" s="279"/>
      <c r="I280" s="659"/>
      <c r="J280" s="209"/>
      <c r="K280" s="209"/>
      <c r="L280" s="209"/>
    </row>
    <row r="281" spans="1:12" s="277" customFormat="1" x14ac:dyDescent="0.15">
      <c r="A281" s="276"/>
      <c r="C281" s="278"/>
      <c r="D281" s="279"/>
      <c r="E281" s="279"/>
      <c r="F281" s="279"/>
      <c r="G281" s="279"/>
      <c r="H281" s="279"/>
      <c r="I281" s="659"/>
      <c r="J281" s="209"/>
      <c r="K281" s="209"/>
      <c r="L281" s="209"/>
    </row>
    <row r="282" spans="1:12" s="277" customFormat="1" x14ac:dyDescent="0.15">
      <c r="A282" s="276"/>
      <c r="C282" s="278"/>
      <c r="D282" s="279"/>
      <c r="E282" s="279"/>
      <c r="F282" s="279"/>
      <c r="G282" s="279"/>
      <c r="H282" s="279"/>
      <c r="I282" s="659"/>
      <c r="J282" s="209"/>
      <c r="K282" s="209"/>
      <c r="L282" s="209"/>
    </row>
    <row r="283" spans="1:12" s="277" customFormat="1" x14ac:dyDescent="0.15">
      <c r="A283" s="276"/>
      <c r="C283" s="278"/>
      <c r="D283" s="279"/>
      <c r="E283" s="279"/>
      <c r="F283" s="279"/>
      <c r="G283" s="279"/>
      <c r="H283" s="279"/>
      <c r="I283" s="659"/>
      <c r="J283" s="209"/>
      <c r="K283" s="209"/>
      <c r="L283" s="209"/>
    </row>
    <row r="284" spans="1:12" s="277" customFormat="1" x14ac:dyDescent="0.15">
      <c r="A284" s="276"/>
      <c r="C284" s="278"/>
      <c r="D284" s="279"/>
      <c r="E284" s="279"/>
      <c r="F284" s="279"/>
      <c r="G284" s="279"/>
      <c r="H284" s="279"/>
      <c r="I284" s="659"/>
      <c r="J284" s="209"/>
      <c r="K284" s="209"/>
      <c r="L284" s="209"/>
    </row>
    <row r="285" spans="1:12" s="277" customFormat="1" x14ac:dyDescent="0.15">
      <c r="A285" s="276"/>
      <c r="C285" s="278"/>
      <c r="D285" s="279"/>
      <c r="E285" s="279"/>
      <c r="F285" s="279"/>
      <c r="G285" s="279"/>
      <c r="H285" s="279"/>
      <c r="I285" s="659"/>
      <c r="J285" s="209"/>
      <c r="K285" s="209"/>
      <c r="L285" s="209"/>
    </row>
    <row r="286" spans="1:12" s="277" customFormat="1" x14ac:dyDescent="0.15">
      <c r="A286" s="276"/>
      <c r="C286" s="278"/>
      <c r="D286" s="279"/>
      <c r="E286" s="279"/>
      <c r="F286" s="279"/>
      <c r="G286" s="279"/>
      <c r="H286" s="279"/>
      <c r="I286" s="659"/>
      <c r="J286" s="209"/>
      <c r="K286" s="209"/>
      <c r="L286" s="209"/>
    </row>
    <row r="287" spans="1:12" s="277" customFormat="1" x14ac:dyDescent="0.15">
      <c r="A287" s="276"/>
      <c r="C287" s="278"/>
      <c r="D287" s="279"/>
      <c r="E287" s="279"/>
      <c r="F287" s="279"/>
      <c r="G287" s="279"/>
      <c r="H287" s="279"/>
      <c r="I287" s="659"/>
      <c r="J287" s="209"/>
      <c r="K287" s="209"/>
      <c r="L287" s="209"/>
    </row>
    <row r="288" spans="1:12" s="277" customFormat="1" x14ac:dyDescent="0.15">
      <c r="A288" s="276"/>
      <c r="C288" s="278"/>
      <c r="D288" s="279"/>
      <c r="E288" s="279"/>
      <c r="F288" s="279"/>
      <c r="G288" s="279"/>
      <c r="H288" s="279"/>
      <c r="I288" s="659"/>
      <c r="J288" s="209"/>
      <c r="K288" s="209"/>
      <c r="L288" s="209"/>
    </row>
    <row r="289" spans="1:12" s="277" customFormat="1" x14ac:dyDescent="0.15">
      <c r="A289" s="276"/>
      <c r="C289" s="278"/>
      <c r="D289" s="279"/>
      <c r="E289" s="279"/>
      <c r="F289" s="279"/>
      <c r="G289" s="279"/>
      <c r="H289" s="279"/>
      <c r="I289" s="659"/>
      <c r="J289" s="209"/>
      <c r="K289" s="209"/>
      <c r="L289" s="209"/>
    </row>
    <row r="290" spans="1:12" s="277" customFormat="1" x14ac:dyDescent="0.15">
      <c r="A290" s="276"/>
      <c r="C290" s="278"/>
      <c r="D290" s="279"/>
      <c r="E290" s="279"/>
      <c r="F290" s="279"/>
      <c r="G290" s="279"/>
      <c r="H290" s="279"/>
      <c r="I290" s="659"/>
      <c r="J290" s="209"/>
      <c r="K290" s="209"/>
      <c r="L290" s="209"/>
    </row>
    <row r="291" spans="1:12" s="277" customFormat="1" x14ac:dyDescent="0.15">
      <c r="A291" s="276"/>
      <c r="C291" s="278"/>
      <c r="D291" s="279"/>
      <c r="E291" s="279"/>
      <c r="F291" s="279"/>
      <c r="G291" s="279"/>
      <c r="H291" s="279"/>
      <c r="I291" s="659"/>
      <c r="J291" s="209"/>
      <c r="K291" s="209"/>
      <c r="L291" s="209"/>
    </row>
    <row r="292" spans="1:12" s="277" customFormat="1" x14ac:dyDescent="0.15">
      <c r="A292" s="276"/>
      <c r="C292" s="278"/>
      <c r="D292" s="279"/>
      <c r="E292" s="279"/>
      <c r="F292" s="279"/>
      <c r="G292" s="279"/>
      <c r="H292" s="279"/>
      <c r="I292" s="659"/>
      <c r="J292" s="209"/>
      <c r="K292" s="209"/>
      <c r="L292" s="209"/>
    </row>
    <row r="293" spans="1:12" s="277" customFormat="1" x14ac:dyDescent="0.15">
      <c r="A293" s="276"/>
      <c r="C293" s="278"/>
      <c r="D293" s="279"/>
      <c r="E293" s="279"/>
      <c r="F293" s="279"/>
      <c r="G293" s="279"/>
      <c r="H293" s="279"/>
      <c r="I293" s="659"/>
      <c r="J293" s="209"/>
      <c r="K293" s="209"/>
      <c r="L293" s="209"/>
    </row>
    <row r="294" spans="1:12" s="277" customFormat="1" x14ac:dyDescent="0.15">
      <c r="A294" s="276"/>
      <c r="C294" s="278"/>
      <c r="D294" s="279"/>
      <c r="E294" s="279"/>
      <c r="F294" s="279"/>
      <c r="G294" s="279"/>
      <c r="H294" s="279"/>
      <c r="I294" s="659"/>
      <c r="J294" s="209"/>
      <c r="K294" s="209"/>
      <c r="L294" s="209"/>
    </row>
    <row r="295" spans="1:12" s="277" customFormat="1" x14ac:dyDescent="0.15">
      <c r="A295" s="276"/>
      <c r="C295" s="278"/>
      <c r="D295" s="279"/>
      <c r="E295" s="279"/>
      <c r="F295" s="279"/>
      <c r="G295" s="279"/>
      <c r="H295" s="279"/>
      <c r="I295" s="659"/>
      <c r="J295" s="209"/>
      <c r="K295" s="209"/>
      <c r="L295" s="209"/>
    </row>
    <row r="296" spans="1:12" s="277" customFormat="1" x14ac:dyDescent="0.15">
      <c r="A296" s="276"/>
      <c r="C296" s="278"/>
      <c r="D296" s="279"/>
      <c r="E296" s="279"/>
      <c r="F296" s="279"/>
      <c r="G296" s="279"/>
      <c r="H296" s="279"/>
      <c r="I296" s="659"/>
      <c r="J296" s="209"/>
      <c r="K296" s="209"/>
      <c r="L296" s="209"/>
    </row>
    <row r="297" spans="1:12" s="277" customFormat="1" x14ac:dyDescent="0.15">
      <c r="A297" s="276"/>
      <c r="C297" s="278"/>
      <c r="D297" s="279"/>
      <c r="E297" s="279"/>
      <c r="F297" s="279"/>
      <c r="G297" s="279"/>
      <c r="H297" s="279"/>
      <c r="I297" s="659"/>
      <c r="J297" s="209"/>
      <c r="K297" s="209"/>
      <c r="L297" s="209"/>
    </row>
    <row r="298" spans="1:12" s="277" customFormat="1" x14ac:dyDescent="0.15">
      <c r="A298" s="276"/>
      <c r="C298" s="278"/>
      <c r="D298" s="279"/>
      <c r="E298" s="279"/>
      <c r="F298" s="279"/>
      <c r="G298" s="279"/>
      <c r="H298" s="279"/>
      <c r="I298" s="659"/>
      <c r="J298" s="209"/>
    </row>
    <row r="299" spans="1:12" s="277" customFormat="1" x14ac:dyDescent="0.15">
      <c r="A299" s="276"/>
      <c r="C299" s="278"/>
      <c r="D299" s="279"/>
      <c r="E299" s="279"/>
      <c r="F299" s="279"/>
      <c r="G299" s="279"/>
      <c r="H299" s="279"/>
      <c r="I299" s="659"/>
      <c r="J299" s="209"/>
    </row>
    <row r="300" spans="1:12" s="106" customFormat="1" x14ac:dyDescent="0.15">
      <c r="A300" s="276"/>
      <c r="B300" s="277"/>
      <c r="C300" s="107"/>
      <c r="D300" s="108"/>
      <c r="E300" s="108"/>
      <c r="F300" s="108"/>
      <c r="G300" s="108"/>
      <c r="H300" s="108"/>
      <c r="I300" s="659"/>
      <c r="J300" s="209"/>
      <c r="K300" s="277"/>
      <c r="L300" s="277"/>
    </row>
    <row r="301" spans="1:12" s="106" customFormat="1" x14ac:dyDescent="0.15">
      <c r="A301" s="276"/>
      <c r="B301" s="277"/>
      <c r="C301" s="107"/>
      <c r="D301" s="108"/>
      <c r="E301" s="108"/>
      <c r="F301" s="108"/>
      <c r="G301" s="108"/>
      <c r="H301" s="108"/>
      <c r="I301" s="659"/>
      <c r="J301" s="209"/>
      <c r="K301" s="277"/>
      <c r="L301" s="277"/>
    </row>
    <row r="302" spans="1:12" s="106" customFormat="1" x14ac:dyDescent="0.15">
      <c r="A302" s="276"/>
      <c r="B302" s="277"/>
      <c r="C302" s="107"/>
      <c r="D302" s="108"/>
      <c r="E302" s="108"/>
      <c r="F302" s="108"/>
      <c r="G302" s="108"/>
      <c r="H302" s="108"/>
      <c r="I302" s="659"/>
      <c r="J302" s="209"/>
      <c r="K302" s="277"/>
      <c r="L302" s="277"/>
    </row>
    <row r="303" spans="1:12" s="106" customFormat="1" x14ac:dyDescent="0.15">
      <c r="A303" s="276"/>
      <c r="B303" s="277"/>
      <c r="C303" s="107"/>
      <c r="D303" s="108"/>
      <c r="E303" s="108"/>
      <c r="F303" s="108"/>
      <c r="G303" s="108"/>
      <c r="H303" s="108"/>
      <c r="I303" s="659"/>
      <c r="J303" s="209"/>
      <c r="K303" s="277"/>
      <c r="L303" s="277"/>
    </row>
    <row r="304" spans="1:12" s="106" customFormat="1" x14ac:dyDescent="0.15">
      <c r="A304" s="276"/>
      <c r="B304" s="277"/>
      <c r="C304" s="107"/>
      <c r="D304" s="108"/>
      <c r="E304" s="108"/>
      <c r="F304" s="108"/>
      <c r="G304" s="108"/>
      <c r="H304" s="108"/>
      <c r="I304" s="659"/>
      <c r="J304" s="209"/>
      <c r="K304" s="277"/>
      <c r="L304" s="277"/>
    </row>
    <row r="305" spans="1:12" s="106" customFormat="1" x14ac:dyDescent="0.15">
      <c r="A305" s="276"/>
      <c r="B305" s="277"/>
      <c r="C305" s="107"/>
      <c r="D305" s="108"/>
      <c r="E305" s="108"/>
      <c r="F305" s="108"/>
      <c r="G305" s="108"/>
      <c r="H305" s="108"/>
      <c r="I305" s="659"/>
      <c r="J305" s="209"/>
      <c r="K305" s="277"/>
      <c r="L305" s="277"/>
    </row>
  </sheetData>
  <mergeCells count="7">
    <mergeCell ref="A7:B7"/>
    <mergeCell ref="A35:A36"/>
    <mergeCell ref="I5:L5"/>
    <mergeCell ref="A2:F2"/>
    <mergeCell ref="A5:B6"/>
    <mergeCell ref="D5:F5"/>
    <mergeCell ref="G5:H5"/>
  </mergeCells>
  <phoneticPr fontId="3"/>
  <pageMargins left="0.7" right="0.7" top="0.75" bottom="0.75" header="0.3" footer="0.3"/>
  <pageSetup paperSize="9" scale="65" fitToHeight="0" orientation="portrait" r:id="rId1"/>
  <headerFooter alignWithMargins="0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A030B-3A84-47E9-8BF2-0A017CBC8E35}">
  <sheetPr>
    <tabColor theme="9" tint="0.79998168889431442"/>
    <pageSetUpPr fitToPage="1"/>
  </sheetPr>
  <dimension ref="A1:L403"/>
  <sheetViews>
    <sheetView topLeftCell="A116" zoomScale="98" zoomScaleNormal="98" zoomScaleSheetLayoutView="90" workbookViewId="0">
      <selection activeCell="A124" sqref="A124:XFD135"/>
    </sheetView>
  </sheetViews>
  <sheetFormatPr defaultRowHeight="13.5" x14ac:dyDescent="0.15"/>
  <cols>
    <col min="1" max="1" width="11.875" style="750" customWidth="1"/>
    <col min="2" max="2" width="30.625" customWidth="1"/>
    <col min="3" max="3" width="6.625" style="111" customWidth="1"/>
    <col min="4" max="5" width="9" style="112"/>
    <col min="6" max="6" width="10.375" style="112" customWidth="1"/>
    <col min="7" max="7" width="9.75" style="112" customWidth="1"/>
    <col min="8" max="8" width="9" style="112"/>
    <col min="9" max="9" width="10.25" customWidth="1"/>
    <col min="10" max="10" width="10.25" bestFit="1" customWidth="1"/>
    <col min="12" max="12" width="9.5" bestFit="1" customWidth="1"/>
  </cols>
  <sheetData>
    <row r="1" spans="1:12" s="4" customFormat="1" ht="18" customHeight="1" x14ac:dyDescent="0.2">
      <c r="A1" s="678" t="s">
        <v>156</v>
      </c>
      <c r="B1" s="678"/>
      <c r="C1" s="678"/>
      <c r="D1" s="2"/>
      <c r="E1" s="2"/>
      <c r="F1" s="2"/>
      <c r="G1" s="2"/>
      <c r="H1" s="3"/>
      <c r="I1" s="679"/>
      <c r="J1" s="679"/>
      <c r="K1" s="679"/>
      <c r="L1" s="679"/>
    </row>
    <row r="2" spans="1:12" s="4" customFormat="1" ht="18" customHeight="1" x14ac:dyDescent="0.2">
      <c r="A2" s="991" t="s">
        <v>1</v>
      </c>
      <c r="B2" s="991"/>
      <c r="C2" s="991"/>
      <c r="D2" s="991"/>
      <c r="E2" s="991"/>
      <c r="F2" s="991"/>
      <c r="G2" s="2"/>
      <c r="H2" s="3"/>
      <c r="I2" s="679"/>
      <c r="J2" s="679"/>
      <c r="K2" s="679"/>
      <c r="L2" s="679"/>
    </row>
    <row r="4" spans="1:12" ht="24.75" thickBot="1" x14ac:dyDescent="0.2">
      <c r="A4" s="681" t="s">
        <v>219</v>
      </c>
      <c r="C4" s="13"/>
      <c r="D4" s="14"/>
      <c r="E4" s="14"/>
      <c r="F4" s="14"/>
      <c r="G4" s="14"/>
      <c r="H4" s="14"/>
    </row>
    <row r="5" spans="1:12" ht="23.25" customHeight="1" x14ac:dyDescent="0.15">
      <c r="A5" s="1027" t="s">
        <v>16</v>
      </c>
      <c r="B5" s="1031"/>
      <c r="C5" s="682"/>
      <c r="D5" s="1027" t="s">
        <v>17</v>
      </c>
      <c r="E5" s="1028"/>
      <c r="F5" s="1029"/>
      <c r="G5" s="1033" t="s">
        <v>18</v>
      </c>
      <c r="H5" s="1031"/>
      <c r="I5" s="1027" t="s">
        <v>19</v>
      </c>
      <c r="J5" s="1028"/>
      <c r="K5" s="1028"/>
      <c r="L5" s="1029"/>
    </row>
    <row r="6" spans="1:12" ht="21.75" customHeight="1" x14ac:dyDescent="0.15">
      <c r="A6" s="1030"/>
      <c r="B6" s="1032"/>
      <c r="C6" s="683" t="s">
        <v>20</v>
      </c>
      <c r="D6" s="684" t="s">
        <v>21</v>
      </c>
      <c r="E6" s="685" t="s">
        <v>22</v>
      </c>
      <c r="F6" s="686" t="s">
        <v>23</v>
      </c>
      <c r="G6" s="687" t="s">
        <v>24</v>
      </c>
      <c r="H6" s="688" t="s">
        <v>25</v>
      </c>
      <c r="I6" s="689" t="s">
        <v>2</v>
      </c>
      <c r="J6" s="690" t="s">
        <v>26</v>
      </c>
      <c r="K6" s="691" t="s">
        <v>31</v>
      </c>
      <c r="L6" s="692" t="s">
        <v>32</v>
      </c>
    </row>
    <row r="7" spans="1:12" ht="38.25" customHeight="1" thickBot="1" x14ac:dyDescent="0.2">
      <c r="A7" s="696"/>
      <c r="B7" s="697" t="s">
        <v>33</v>
      </c>
      <c r="C7" s="698"/>
      <c r="D7" s="699"/>
      <c r="E7" s="700">
        <f>E41+E60+E85+E100+E136+E149</f>
        <v>144</v>
      </c>
      <c r="F7" s="852">
        <f>F41+F60+F85+F100+F136+F149</f>
        <v>2404.9299999999998</v>
      </c>
      <c r="G7" s="701"/>
      <c r="H7" s="702"/>
      <c r="I7" s="703"/>
      <c r="J7" s="700"/>
      <c r="K7" s="700">
        <f t="shared" ref="K7:L7" si="0">K41+K60+K85+K100+K136+K149</f>
        <v>25335</v>
      </c>
      <c r="L7" s="704">
        <f t="shared" si="0"/>
        <v>731051.14</v>
      </c>
    </row>
    <row r="8" spans="1:12" x14ac:dyDescent="0.15">
      <c r="A8" s="708" t="s">
        <v>34</v>
      </c>
      <c r="B8" s="709"/>
      <c r="C8" s="710"/>
      <c r="D8" s="711"/>
      <c r="E8" s="680"/>
      <c r="F8" s="695"/>
      <c r="G8" s="712"/>
      <c r="H8" s="709"/>
      <c r="I8" s="612"/>
      <c r="J8" s="41"/>
      <c r="K8" s="680"/>
      <c r="L8" s="695"/>
    </row>
    <row r="9" spans="1:12" x14ac:dyDescent="0.15">
      <c r="A9" s="674">
        <v>101</v>
      </c>
      <c r="B9" s="709" t="s">
        <v>162</v>
      </c>
      <c r="C9" s="713">
        <v>2700</v>
      </c>
      <c r="D9" s="693">
        <v>13.77</v>
      </c>
      <c r="E9" s="840">
        <v>2</v>
      </c>
      <c r="F9" s="841">
        <f>SUM(D9*E9)</f>
        <v>27.54</v>
      </c>
      <c r="G9" s="716" t="s">
        <v>24</v>
      </c>
      <c r="H9" s="717"/>
      <c r="I9" s="711" t="s">
        <v>3</v>
      </c>
      <c r="J9" s="718" t="s">
        <v>11</v>
      </c>
      <c r="K9" s="680">
        <v>314</v>
      </c>
      <c r="L9" s="719">
        <f t="shared" ref="L9:L27" si="1">F9*K9</f>
        <v>8647.56</v>
      </c>
    </row>
    <row r="10" spans="1:12" x14ac:dyDescent="0.15">
      <c r="A10" s="674">
        <v>102</v>
      </c>
      <c r="B10" s="709" t="s">
        <v>163</v>
      </c>
      <c r="C10" s="713"/>
      <c r="D10" s="693">
        <v>3.17</v>
      </c>
      <c r="E10" s="183">
        <v>2</v>
      </c>
      <c r="F10" s="841">
        <f t="shared" ref="F10:F39" si="2">SUM(D10*E10)</f>
        <v>6.34</v>
      </c>
      <c r="G10" s="716" t="s">
        <v>24</v>
      </c>
      <c r="H10" s="717"/>
      <c r="I10" s="711" t="s">
        <v>3</v>
      </c>
      <c r="J10" s="718" t="s">
        <v>11</v>
      </c>
      <c r="K10" s="680">
        <v>314</v>
      </c>
      <c r="L10" s="719">
        <f t="shared" si="1"/>
        <v>1990.76</v>
      </c>
    </row>
    <row r="11" spans="1:12" x14ac:dyDescent="0.15">
      <c r="A11" s="674">
        <v>106</v>
      </c>
      <c r="B11" s="709" t="s">
        <v>65</v>
      </c>
      <c r="C11" s="713">
        <v>2700</v>
      </c>
      <c r="D11" s="693">
        <v>12.39</v>
      </c>
      <c r="E11" s="183">
        <v>13</v>
      </c>
      <c r="F11" s="841">
        <f t="shared" si="2"/>
        <v>161.07</v>
      </c>
      <c r="G11" s="716" t="s">
        <v>24</v>
      </c>
      <c r="H11" s="717"/>
      <c r="I11" s="711" t="s">
        <v>3</v>
      </c>
      <c r="J11" s="718" t="s">
        <v>11</v>
      </c>
      <c r="K11" s="680">
        <v>314</v>
      </c>
      <c r="L11" s="719">
        <f t="shared" si="1"/>
        <v>50575.979999999996</v>
      </c>
    </row>
    <row r="12" spans="1:12" x14ac:dyDescent="0.15">
      <c r="A12" s="674">
        <v>107</v>
      </c>
      <c r="B12" s="709" t="s">
        <v>66</v>
      </c>
      <c r="C12" s="713"/>
      <c r="D12" s="693">
        <v>3.17</v>
      </c>
      <c r="E12" s="183">
        <v>13</v>
      </c>
      <c r="F12" s="841">
        <f t="shared" si="2"/>
        <v>41.21</v>
      </c>
      <c r="G12" s="716" t="s">
        <v>24</v>
      </c>
      <c r="H12" s="717"/>
      <c r="I12" s="711" t="s">
        <v>3</v>
      </c>
      <c r="J12" s="718" t="s">
        <v>11</v>
      </c>
      <c r="K12" s="680">
        <v>314</v>
      </c>
      <c r="L12" s="719">
        <f t="shared" si="1"/>
        <v>12939.94</v>
      </c>
    </row>
    <row r="13" spans="1:12" x14ac:dyDescent="0.15">
      <c r="A13" s="674">
        <v>108</v>
      </c>
      <c r="B13" s="709" t="s">
        <v>63</v>
      </c>
      <c r="C13" s="713">
        <v>2700</v>
      </c>
      <c r="D13" s="693">
        <v>39.090000000000003</v>
      </c>
      <c r="E13" s="183">
        <v>8</v>
      </c>
      <c r="F13" s="841">
        <f t="shared" si="2"/>
        <v>312.72000000000003</v>
      </c>
      <c r="G13" s="716" t="s">
        <v>24</v>
      </c>
      <c r="H13" s="717"/>
      <c r="I13" s="711" t="s">
        <v>3</v>
      </c>
      <c r="J13" s="718" t="s">
        <v>11</v>
      </c>
      <c r="K13" s="680">
        <v>314</v>
      </c>
      <c r="L13" s="719">
        <f t="shared" si="1"/>
        <v>98194.08</v>
      </c>
    </row>
    <row r="14" spans="1:12" x14ac:dyDescent="0.15">
      <c r="A14" s="674">
        <v>109</v>
      </c>
      <c r="B14" s="709" t="s">
        <v>64</v>
      </c>
      <c r="C14" s="713"/>
      <c r="D14" s="693">
        <v>3.22</v>
      </c>
      <c r="E14" s="183">
        <v>8</v>
      </c>
      <c r="F14" s="841">
        <f t="shared" si="2"/>
        <v>25.76</v>
      </c>
      <c r="G14" s="716" t="s">
        <v>24</v>
      </c>
      <c r="H14" s="717"/>
      <c r="I14" s="711" t="s">
        <v>3</v>
      </c>
      <c r="J14" s="718" t="s">
        <v>11</v>
      </c>
      <c r="K14" s="680">
        <v>314</v>
      </c>
      <c r="L14" s="719">
        <f t="shared" si="1"/>
        <v>8088.64</v>
      </c>
    </row>
    <row r="15" spans="1:12" x14ac:dyDescent="0.15">
      <c r="A15" s="674">
        <v>110</v>
      </c>
      <c r="B15" s="709" t="s">
        <v>220</v>
      </c>
      <c r="C15" s="713">
        <v>2700</v>
      </c>
      <c r="D15" s="693">
        <v>17.11</v>
      </c>
      <c r="E15" s="183">
        <v>4</v>
      </c>
      <c r="F15" s="841">
        <f t="shared" si="2"/>
        <v>68.44</v>
      </c>
      <c r="G15" s="716" t="s">
        <v>24</v>
      </c>
      <c r="H15" s="717"/>
      <c r="I15" s="711" t="s">
        <v>3</v>
      </c>
      <c r="J15" s="718" t="s">
        <v>11</v>
      </c>
      <c r="K15" s="680">
        <v>314</v>
      </c>
      <c r="L15" s="719">
        <f t="shared" si="1"/>
        <v>21490.16</v>
      </c>
    </row>
    <row r="16" spans="1:12" x14ac:dyDescent="0.15">
      <c r="A16" s="674">
        <v>111</v>
      </c>
      <c r="B16" s="709" t="s">
        <v>221</v>
      </c>
      <c r="C16" s="713"/>
      <c r="D16" s="693">
        <v>3.68</v>
      </c>
      <c r="E16" s="183">
        <v>4</v>
      </c>
      <c r="F16" s="841">
        <f t="shared" si="2"/>
        <v>14.72</v>
      </c>
      <c r="G16" s="716" t="s">
        <v>24</v>
      </c>
      <c r="H16" s="717"/>
      <c r="I16" s="711" t="s">
        <v>3</v>
      </c>
      <c r="J16" s="718" t="s">
        <v>11</v>
      </c>
      <c r="K16" s="680">
        <v>314</v>
      </c>
      <c r="L16" s="719">
        <f t="shared" si="1"/>
        <v>4622.08</v>
      </c>
    </row>
    <row r="17" spans="1:12" x14ac:dyDescent="0.15">
      <c r="A17" s="674">
        <v>112</v>
      </c>
      <c r="B17" s="709" t="s">
        <v>161</v>
      </c>
      <c r="C17" s="713">
        <v>2700</v>
      </c>
      <c r="D17" s="693">
        <v>14.86</v>
      </c>
      <c r="E17" s="183">
        <v>1</v>
      </c>
      <c r="F17" s="841">
        <f t="shared" si="2"/>
        <v>14.86</v>
      </c>
      <c r="G17" s="716" t="s">
        <v>24</v>
      </c>
      <c r="H17" s="717"/>
      <c r="I17" s="711" t="s">
        <v>3</v>
      </c>
      <c r="J17" s="718" t="s">
        <v>11</v>
      </c>
      <c r="K17" s="680">
        <v>314</v>
      </c>
      <c r="L17" s="719">
        <f t="shared" si="1"/>
        <v>4666.04</v>
      </c>
    </row>
    <row r="18" spans="1:12" x14ac:dyDescent="0.15">
      <c r="A18" s="674">
        <v>113</v>
      </c>
      <c r="B18" s="709" t="s">
        <v>38</v>
      </c>
      <c r="C18" s="713"/>
      <c r="D18" s="693">
        <v>1.96</v>
      </c>
      <c r="E18" s="183">
        <v>1</v>
      </c>
      <c r="F18" s="841">
        <f t="shared" si="2"/>
        <v>1.96</v>
      </c>
      <c r="G18" s="716" t="s">
        <v>24</v>
      </c>
      <c r="H18" s="717"/>
      <c r="I18" s="711" t="s">
        <v>3</v>
      </c>
      <c r="J18" s="718" t="s">
        <v>11</v>
      </c>
      <c r="K18" s="680">
        <v>314</v>
      </c>
      <c r="L18" s="719">
        <f t="shared" si="1"/>
        <v>615.43999999999994</v>
      </c>
    </row>
    <row r="19" spans="1:12" x14ac:dyDescent="0.15">
      <c r="A19" s="674">
        <v>114</v>
      </c>
      <c r="B19" s="709" t="s">
        <v>222</v>
      </c>
      <c r="C19" s="713">
        <v>2700</v>
      </c>
      <c r="D19" s="693">
        <v>24.79</v>
      </c>
      <c r="E19" s="183">
        <v>1</v>
      </c>
      <c r="F19" s="841">
        <f t="shared" si="2"/>
        <v>24.79</v>
      </c>
      <c r="G19" s="716" t="s">
        <v>24</v>
      </c>
      <c r="H19" s="717"/>
      <c r="I19" s="711" t="s">
        <v>3</v>
      </c>
      <c r="J19" s="718" t="s">
        <v>11</v>
      </c>
      <c r="K19" s="680">
        <v>314</v>
      </c>
      <c r="L19" s="719">
        <f t="shared" si="1"/>
        <v>7784.0599999999995</v>
      </c>
    </row>
    <row r="20" spans="1:12" x14ac:dyDescent="0.15">
      <c r="A20" s="674">
        <v>115</v>
      </c>
      <c r="B20" s="709" t="s">
        <v>223</v>
      </c>
      <c r="C20" s="713"/>
      <c r="D20" s="693">
        <v>3.17</v>
      </c>
      <c r="E20" s="183">
        <v>1</v>
      </c>
      <c r="F20" s="841">
        <f t="shared" si="2"/>
        <v>3.17</v>
      </c>
      <c r="G20" s="716" t="s">
        <v>24</v>
      </c>
      <c r="H20" s="717"/>
      <c r="I20" s="711" t="s">
        <v>3</v>
      </c>
      <c r="J20" s="718" t="s">
        <v>11</v>
      </c>
      <c r="K20" s="680">
        <v>314</v>
      </c>
      <c r="L20" s="719">
        <f t="shared" si="1"/>
        <v>995.38</v>
      </c>
    </row>
    <row r="21" spans="1:12" ht="14.25" customHeight="1" x14ac:dyDescent="0.15">
      <c r="A21" s="674">
        <v>116</v>
      </c>
      <c r="B21" s="709" t="s">
        <v>224</v>
      </c>
      <c r="C21" s="713">
        <v>2500</v>
      </c>
      <c r="D21" s="693">
        <v>12.35</v>
      </c>
      <c r="E21" s="183">
        <v>1</v>
      </c>
      <c r="F21" s="841">
        <f t="shared" si="2"/>
        <v>12.35</v>
      </c>
      <c r="G21" s="716" t="s">
        <v>24</v>
      </c>
      <c r="H21" s="717"/>
      <c r="I21" s="711" t="s">
        <v>3</v>
      </c>
      <c r="J21" s="718" t="s">
        <v>11</v>
      </c>
      <c r="K21" s="680">
        <v>314</v>
      </c>
      <c r="L21" s="719">
        <f t="shared" si="1"/>
        <v>3877.9</v>
      </c>
    </row>
    <row r="22" spans="1:12" x14ac:dyDescent="0.15">
      <c r="A22" s="674">
        <v>118</v>
      </c>
      <c r="B22" s="709" t="s">
        <v>225</v>
      </c>
      <c r="C22" s="713">
        <v>2500</v>
      </c>
      <c r="D22" s="693">
        <v>10.79</v>
      </c>
      <c r="E22" s="183">
        <v>1</v>
      </c>
      <c r="F22" s="841">
        <f t="shared" si="2"/>
        <v>10.79</v>
      </c>
      <c r="G22" s="716" t="s">
        <v>24</v>
      </c>
      <c r="H22" s="717"/>
      <c r="I22" s="720" t="s">
        <v>3</v>
      </c>
      <c r="J22" s="718" t="s">
        <v>11</v>
      </c>
      <c r="K22" s="680">
        <v>314</v>
      </c>
      <c r="L22" s="719">
        <f t="shared" si="1"/>
        <v>3388.06</v>
      </c>
    </row>
    <row r="23" spans="1:12" x14ac:dyDescent="0.15">
      <c r="A23" s="674">
        <v>119</v>
      </c>
      <c r="B23" s="709" t="s">
        <v>226</v>
      </c>
      <c r="C23" s="713">
        <v>2500</v>
      </c>
      <c r="D23" s="693">
        <v>16.79</v>
      </c>
      <c r="E23" s="183">
        <v>1</v>
      </c>
      <c r="F23" s="841">
        <f t="shared" si="2"/>
        <v>16.79</v>
      </c>
      <c r="G23" s="716" t="s">
        <v>24</v>
      </c>
      <c r="H23" s="717"/>
      <c r="I23" s="720" t="s">
        <v>3</v>
      </c>
      <c r="J23" s="718" t="s">
        <v>11</v>
      </c>
      <c r="K23" s="680">
        <v>314</v>
      </c>
      <c r="L23" s="719">
        <f t="shared" si="1"/>
        <v>5272.0599999999995</v>
      </c>
    </row>
    <row r="24" spans="1:12" x14ac:dyDescent="0.15">
      <c r="A24" s="674">
        <v>120</v>
      </c>
      <c r="B24" s="709" t="s">
        <v>227</v>
      </c>
      <c r="C24" s="713">
        <v>2700</v>
      </c>
      <c r="D24" s="693">
        <v>14.19</v>
      </c>
      <c r="E24" s="183">
        <v>1</v>
      </c>
      <c r="F24" s="841">
        <f t="shared" si="2"/>
        <v>14.19</v>
      </c>
      <c r="G24" s="716" t="s">
        <v>24</v>
      </c>
      <c r="H24" s="717"/>
      <c r="I24" s="711" t="s">
        <v>3</v>
      </c>
      <c r="J24" s="718" t="s">
        <v>11</v>
      </c>
      <c r="K24" s="680">
        <v>314</v>
      </c>
      <c r="L24" s="719">
        <f t="shared" si="1"/>
        <v>4455.66</v>
      </c>
    </row>
    <row r="25" spans="1:12" x14ac:dyDescent="0.15">
      <c r="A25" s="674">
        <v>121</v>
      </c>
      <c r="B25" s="709" t="s">
        <v>228</v>
      </c>
      <c r="C25" s="713">
        <v>2700</v>
      </c>
      <c r="D25" s="693">
        <v>10.93</v>
      </c>
      <c r="E25" s="183">
        <v>1</v>
      </c>
      <c r="F25" s="841">
        <f t="shared" si="2"/>
        <v>10.93</v>
      </c>
      <c r="G25" s="716" t="s">
        <v>24</v>
      </c>
      <c r="H25" s="717"/>
      <c r="I25" s="711" t="s">
        <v>3</v>
      </c>
      <c r="J25" s="718" t="s">
        <v>11</v>
      </c>
      <c r="K25" s="680">
        <v>314</v>
      </c>
      <c r="L25" s="719">
        <f t="shared" si="1"/>
        <v>3432.02</v>
      </c>
    </row>
    <row r="26" spans="1:12" x14ac:dyDescent="0.15">
      <c r="A26" s="674">
        <v>122</v>
      </c>
      <c r="B26" s="709" t="s">
        <v>229</v>
      </c>
      <c r="C26" s="713"/>
      <c r="D26" s="693">
        <v>3.22</v>
      </c>
      <c r="E26" s="183">
        <v>1</v>
      </c>
      <c r="F26" s="841">
        <f t="shared" si="2"/>
        <v>3.22</v>
      </c>
      <c r="G26" s="716" t="s">
        <v>24</v>
      </c>
      <c r="H26" s="717"/>
      <c r="I26" s="711" t="s">
        <v>3</v>
      </c>
      <c r="J26" s="718" t="s">
        <v>11</v>
      </c>
      <c r="K26" s="680">
        <v>314</v>
      </c>
      <c r="L26" s="719">
        <f t="shared" si="1"/>
        <v>1011.08</v>
      </c>
    </row>
    <row r="27" spans="1:12" x14ac:dyDescent="0.15">
      <c r="A27" s="674">
        <v>123</v>
      </c>
      <c r="B27" s="709" t="s">
        <v>230</v>
      </c>
      <c r="C27" s="713">
        <v>2700</v>
      </c>
      <c r="D27" s="693">
        <v>15.2</v>
      </c>
      <c r="E27" s="183">
        <v>1</v>
      </c>
      <c r="F27" s="841">
        <f t="shared" si="2"/>
        <v>15.2</v>
      </c>
      <c r="G27" s="716" t="s">
        <v>24</v>
      </c>
      <c r="H27" s="717"/>
      <c r="I27" s="711" t="s">
        <v>3</v>
      </c>
      <c r="J27" s="718" t="s">
        <v>11</v>
      </c>
      <c r="K27" s="680">
        <v>314</v>
      </c>
      <c r="L27" s="719">
        <f t="shared" si="1"/>
        <v>4772.8</v>
      </c>
    </row>
    <row r="28" spans="1:12" hidden="1" x14ac:dyDescent="0.15">
      <c r="A28" s="674">
        <v>124</v>
      </c>
      <c r="B28" s="709" t="s">
        <v>1141</v>
      </c>
      <c r="C28" s="713"/>
      <c r="D28" s="693"/>
      <c r="E28" s="183"/>
      <c r="F28" s="841"/>
      <c r="G28" s="716"/>
      <c r="H28" s="717"/>
      <c r="I28" s="720"/>
      <c r="J28" s="718"/>
      <c r="K28" s="680"/>
      <c r="L28" s="719"/>
    </row>
    <row r="29" spans="1:12" x14ac:dyDescent="0.15">
      <c r="A29" s="1030">
        <v>126</v>
      </c>
      <c r="B29" s="709" t="s">
        <v>73</v>
      </c>
      <c r="C29" s="721">
        <v>2500</v>
      </c>
      <c r="D29" s="693">
        <v>50.43</v>
      </c>
      <c r="E29" s="183">
        <v>1</v>
      </c>
      <c r="F29" s="841">
        <f t="shared" si="2"/>
        <v>50.43</v>
      </c>
      <c r="G29" s="716" t="s">
        <v>24</v>
      </c>
      <c r="H29" s="717"/>
      <c r="I29" s="711" t="s">
        <v>3</v>
      </c>
      <c r="J29" s="718" t="s">
        <v>11</v>
      </c>
      <c r="K29" s="680">
        <v>314</v>
      </c>
      <c r="L29" s="719">
        <f t="shared" ref="L29:L39" si="3">F29*K29</f>
        <v>15835.02</v>
      </c>
    </row>
    <row r="30" spans="1:12" x14ac:dyDescent="0.15">
      <c r="A30" s="1030"/>
      <c r="B30" s="709" t="s">
        <v>231</v>
      </c>
      <c r="C30" s="721">
        <v>2500</v>
      </c>
      <c r="D30" s="693">
        <f>31.41+8.17</f>
        <v>39.58</v>
      </c>
      <c r="E30" s="183"/>
      <c r="F30" s="841"/>
      <c r="G30" s="716" t="s">
        <v>24</v>
      </c>
      <c r="H30" s="717"/>
      <c r="I30" s="711" t="s">
        <v>3</v>
      </c>
      <c r="J30" s="718" t="s">
        <v>11</v>
      </c>
      <c r="K30" s="680"/>
      <c r="L30" s="719">
        <f t="shared" si="3"/>
        <v>0</v>
      </c>
    </row>
    <row r="31" spans="1:12" x14ac:dyDescent="0.15">
      <c r="A31" s="901">
        <v>127</v>
      </c>
      <c r="B31" s="225" t="s">
        <v>77</v>
      </c>
      <c r="C31" s="926"/>
      <c r="D31" s="927">
        <v>2.4</v>
      </c>
      <c r="E31" s="183">
        <v>1</v>
      </c>
      <c r="F31" s="928">
        <f t="shared" si="2"/>
        <v>2.4</v>
      </c>
      <c r="G31" s="234" t="s">
        <v>24</v>
      </c>
      <c r="H31" s="929"/>
      <c r="I31" s="930" t="s">
        <v>3</v>
      </c>
      <c r="J31" s="170" t="s">
        <v>11</v>
      </c>
      <c r="K31" s="197">
        <v>314</v>
      </c>
      <c r="L31" s="932">
        <f t="shared" si="3"/>
        <v>753.6</v>
      </c>
    </row>
    <row r="32" spans="1:12" x14ac:dyDescent="0.15">
      <c r="A32" s="901">
        <v>128</v>
      </c>
      <c r="B32" s="225" t="s">
        <v>232</v>
      </c>
      <c r="C32" s="926">
        <v>2500</v>
      </c>
      <c r="D32" s="927">
        <v>14.47</v>
      </c>
      <c r="E32" s="183">
        <v>1</v>
      </c>
      <c r="F32" s="928">
        <f t="shared" si="2"/>
        <v>14.47</v>
      </c>
      <c r="G32" s="234" t="s">
        <v>24</v>
      </c>
      <c r="H32" s="929"/>
      <c r="I32" s="933" t="s">
        <v>3</v>
      </c>
      <c r="J32" s="170" t="s">
        <v>11</v>
      </c>
      <c r="K32" s="197">
        <v>314</v>
      </c>
      <c r="L32" s="932">
        <f t="shared" si="3"/>
        <v>4543.58</v>
      </c>
    </row>
    <row r="33" spans="1:12" hidden="1" x14ac:dyDescent="0.15">
      <c r="A33" s="901"/>
      <c r="B33" s="225" t="s">
        <v>233</v>
      </c>
      <c r="C33" s="926"/>
      <c r="D33" s="930">
        <f>SUM(0.6*1.9)</f>
        <v>1.1399999999999999</v>
      </c>
      <c r="E33" s="197"/>
      <c r="F33" s="928">
        <f t="shared" si="2"/>
        <v>0</v>
      </c>
      <c r="G33" s="293"/>
      <c r="H33" s="225"/>
      <c r="I33" s="930"/>
      <c r="J33" s="170"/>
      <c r="K33" s="197"/>
      <c r="L33" s="932">
        <f t="shared" si="3"/>
        <v>0</v>
      </c>
    </row>
    <row r="34" spans="1:12" hidden="1" x14ac:dyDescent="0.15">
      <c r="A34" s="901"/>
      <c r="B34" s="225" t="s">
        <v>234</v>
      </c>
      <c r="C34" s="926"/>
      <c r="D34" s="930">
        <f>SUM(0.8*1.6)</f>
        <v>1.2800000000000002</v>
      </c>
      <c r="E34" s="197"/>
      <c r="F34" s="928">
        <f t="shared" si="2"/>
        <v>0</v>
      </c>
      <c r="G34" s="293"/>
      <c r="H34" s="225"/>
      <c r="I34" s="930"/>
      <c r="J34" s="170"/>
      <c r="K34" s="197"/>
      <c r="L34" s="932">
        <f t="shared" si="3"/>
        <v>0</v>
      </c>
    </row>
    <row r="35" spans="1:12" hidden="1" x14ac:dyDescent="0.15">
      <c r="A35" s="901"/>
      <c r="B35" s="225" t="s">
        <v>235</v>
      </c>
      <c r="C35" s="926"/>
      <c r="D35" s="927">
        <f>SUM(1.5*1.8)</f>
        <v>2.7</v>
      </c>
      <c r="E35" s="197"/>
      <c r="F35" s="928">
        <f t="shared" si="2"/>
        <v>0</v>
      </c>
      <c r="G35" s="234"/>
      <c r="H35" s="929"/>
      <c r="I35" s="930"/>
      <c r="J35" s="170"/>
      <c r="K35" s="197"/>
      <c r="L35" s="932">
        <f t="shared" si="3"/>
        <v>0</v>
      </c>
    </row>
    <row r="36" spans="1:12" hidden="1" x14ac:dyDescent="0.15">
      <c r="A36" s="901"/>
      <c r="B36" s="225" t="s">
        <v>236</v>
      </c>
      <c r="C36" s="926"/>
      <c r="D36" s="927">
        <f>SUM(1.6*1)</f>
        <v>1.6</v>
      </c>
      <c r="E36" s="197"/>
      <c r="F36" s="928">
        <f t="shared" si="2"/>
        <v>0</v>
      </c>
      <c r="G36" s="234"/>
      <c r="H36" s="929"/>
      <c r="I36" s="930"/>
      <c r="J36" s="170"/>
      <c r="K36" s="197"/>
      <c r="L36" s="932">
        <f t="shared" si="3"/>
        <v>0</v>
      </c>
    </row>
    <row r="37" spans="1:12" hidden="1" x14ac:dyDescent="0.15">
      <c r="A37" s="901"/>
      <c r="B37" s="225" t="s">
        <v>1152</v>
      </c>
      <c r="C37" s="926"/>
      <c r="D37" s="927">
        <f>SUM(1.3*1)</f>
        <v>1.3</v>
      </c>
      <c r="E37" s="197"/>
      <c r="F37" s="928">
        <f t="shared" si="2"/>
        <v>0</v>
      </c>
      <c r="G37" s="234"/>
      <c r="H37" s="929"/>
      <c r="I37" s="930"/>
      <c r="J37" s="170"/>
      <c r="K37" s="197"/>
      <c r="L37" s="932">
        <f t="shared" si="3"/>
        <v>0</v>
      </c>
    </row>
    <row r="38" spans="1:12" x14ac:dyDescent="0.15">
      <c r="A38" s="903">
        <v>129</v>
      </c>
      <c r="B38" s="182" t="s">
        <v>237</v>
      </c>
      <c r="C38" s="934">
        <v>2400</v>
      </c>
      <c r="D38" s="168">
        <v>49.07</v>
      </c>
      <c r="E38" s="86">
        <v>1</v>
      </c>
      <c r="F38" s="935">
        <f t="shared" si="2"/>
        <v>49.07</v>
      </c>
      <c r="G38" s="232" t="s">
        <v>238</v>
      </c>
      <c r="H38" s="189"/>
      <c r="I38" s="118" t="s">
        <v>3</v>
      </c>
      <c r="J38" s="669" t="s">
        <v>11</v>
      </c>
      <c r="K38" s="86">
        <v>314</v>
      </c>
      <c r="L38" s="219">
        <f t="shared" si="3"/>
        <v>15407.98</v>
      </c>
    </row>
    <row r="39" spans="1:12" x14ac:dyDescent="0.15">
      <c r="A39" s="903">
        <v>130</v>
      </c>
      <c r="B39" s="182" t="s">
        <v>1142</v>
      </c>
      <c r="C39" s="934"/>
      <c r="D39" s="168">
        <v>2.58</v>
      </c>
      <c r="E39" s="86">
        <v>1</v>
      </c>
      <c r="F39" s="935">
        <f t="shared" si="2"/>
        <v>2.58</v>
      </c>
      <c r="G39" s="232" t="s">
        <v>238</v>
      </c>
      <c r="H39" s="189"/>
      <c r="I39" s="118" t="s">
        <v>3</v>
      </c>
      <c r="J39" s="669" t="s">
        <v>11</v>
      </c>
      <c r="K39" s="86">
        <v>314</v>
      </c>
      <c r="L39" s="219">
        <f t="shared" si="3"/>
        <v>810.12</v>
      </c>
    </row>
    <row r="40" spans="1:12" x14ac:dyDescent="0.15">
      <c r="A40" s="901"/>
      <c r="B40" s="225"/>
      <c r="C40" s="926"/>
      <c r="D40" s="927"/>
      <c r="E40" s="183"/>
      <c r="F40" s="842"/>
      <c r="G40" s="234"/>
      <c r="H40" s="929"/>
      <c r="I40" s="936"/>
      <c r="J40" s="931"/>
      <c r="K40" s="197"/>
      <c r="L40" s="932"/>
    </row>
    <row r="41" spans="1:12" ht="14.25" thickBot="1" x14ac:dyDescent="0.2">
      <c r="A41" s="937"/>
      <c r="B41" s="938" t="s">
        <v>239</v>
      </c>
      <c r="C41" s="939"/>
      <c r="D41" s="940"/>
      <c r="E41" s="245">
        <f>SUBTOTAL(109,E9:E39)</f>
        <v>70</v>
      </c>
      <c r="F41" s="843">
        <f>SUBTOTAL(109,F9:F39)</f>
        <v>905</v>
      </c>
      <c r="G41" s="261"/>
      <c r="H41" s="571"/>
      <c r="I41" s="941"/>
      <c r="J41" s="245"/>
      <c r="K41" s="245">
        <f>SUBTOTAL(109,K9:K39)</f>
        <v>7536</v>
      </c>
      <c r="L41" s="942">
        <f>SUBTOTAL(109,L9:L39)</f>
        <v>284169.99999999994</v>
      </c>
    </row>
    <row r="42" spans="1:12" x14ac:dyDescent="0.15">
      <c r="A42" s="673" t="s">
        <v>84</v>
      </c>
      <c r="B42" s="726"/>
      <c r="C42" s="727"/>
      <c r="D42" s="728"/>
      <c r="E42" s="729"/>
      <c r="F42" s="730"/>
      <c r="G42" s="731"/>
      <c r="H42" s="726"/>
      <c r="I42" s="613"/>
      <c r="J42" s="70"/>
      <c r="K42" s="729"/>
      <c r="L42" s="732"/>
    </row>
    <row r="43" spans="1:12" x14ac:dyDescent="0.15">
      <c r="A43" s="674">
        <v>201</v>
      </c>
      <c r="B43" s="709" t="s">
        <v>85</v>
      </c>
      <c r="C43" s="713"/>
      <c r="D43" s="693">
        <v>315.89</v>
      </c>
      <c r="E43" s="714">
        <v>1</v>
      </c>
      <c r="F43" s="715">
        <f t="shared" ref="F43:F54" si="4">SUM(D43*E43)</f>
        <v>315.89</v>
      </c>
      <c r="G43" s="716" t="s">
        <v>24</v>
      </c>
      <c r="H43" s="717"/>
      <c r="I43" s="720" t="s">
        <v>3</v>
      </c>
      <c r="J43" s="718" t="s">
        <v>11</v>
      </c>
      <c r="K43" s="680">
        <v>314</v>
      </c>
      <c r="L43" s="719">
        <f t="shared" ref="L43:L54" si="5">F43*K43</f>
        <v>99189.459999999992</v>
      </c>
    </row>
    <row r="44" spans="1:12" x14ac:dyDescent="0.15">
      <c r="A44" s="674">
        <v>202</v>
      </c>
      <c r="B44" s="709" t="s">
        <v>87</v>
      </c>
      <c r="C44" s="713"/>
      <c r="D44" s="693">
        <v>126.58</v>
      </c>
      <c r="E44" s="714">
        <v>1</v>
      </c>
      <c r="F44" s="715">
        <f t="shared" si="4"/>
        <v>126.58</v>
      </c>
      <c r="G44" s="716" t="s">
        <v>24</v>
      </c>
      <c r="H44" s="717"/>
      <c r="I44" s="720" t="s">
        <v>3</v>
      </c>
      <c r="J44" s="718" t="s">
        <v>11</v>
      </c>
      <c r="K44" s="680">
        <v>314</v>
      </c>
      <c r="L44" s="719">
        <f t="shared" si="5"/>
        <v>39746.120000000003</v>
      </c>
    </row>
    <row r="45" spans="1:12" x14ac:dyDescent="0.15">
      <c r="A45" s="674">
        <v>203</v>
      </c>
      <c r="B45" s="709" t="s">
        <v>88</v>
      </c>
      <c r="C45" s="713"/>
      <c r="D45" s="693">
        <v>69.650000000000006</v>
      </c>
      <c r="E45" s="714">
        <v>1</v>
      </c>
      <c r="F45" s="715">
        <f t="shared" si="4"/>
        <v>69.650000000000006</v>
      </c>
      <c r="G45" s="716" t="s">
        <v>24</v>
      </c>
      <c r="H45" s="717"/>
      <c r="I45" s="720" t="s">
        <v>3</v>
      </c>
      <c r="J45" s="718" t="s">
        <v>11</v>
      </c>
      <c r="K45" s="680">
        <v>314</v>
      </c>
      <c r="L45" s="719">
        <f t="shared" si="5"/>
        <v>21870.100000000002</v>
      </c>
    </row>
    <row r="46" spans="1:12" x14ac:dyDescent="0.15">
      <c r="A46" s="674">
        <v>204</v>
      </c>
      <c r="B46" s="709" t="s">
        <v>240</v>
      </c>
      <c r="C46" s="713"/>
      <c r="D46" s="693">
        <v>85.28</v>
      </c>
      <c r="E46" s="714">
        <v>1</v>
      </c>
      <c r="F46" s="715">
        <f t="shared" si="4"/>
        <v>85.28</v>
      </c>
      <c r="G46" s="716" t="s">
        <v>24</v>
      </c>
      <c r="H46" s="717"/>
      <c r="I46" s="720" t="s">
        <v>3</v>
      </c>
      <c r="J46" s="718" t="s">
        <v>11</v>
      </c>
      <c r="K46" s="680">
        <v>314</v>
      </c>
      <c r="L46" s="719">
        <f t="shared" si="5"/>
        <v>26777.920000000002</v>
      </c>
    </row>
    <row r="47" spans="1:12" x14ac:dyDescent="0.15">
      <c r="A47" s="674">
        <v>205</v>
      </c>
      <c r="B47" s="709" t="s">
        <v>92</v>
      </c>
      <c r="C47" s="713"/>
      <c r="D47" s="693">
        <v>18.02</v>
      </c>
      <c r="E47" s="714">
        <v>1</v>
      </c>
      <c r="F47" s="715">
        <f t="shared" si="4"/>
        <v>18.02</v>
      </c>
      <c r="G47" s="716" t="s">
        <v>24</v>
      </c>
      <c r="H47" s="717"/>
      <c r="I47" s="720" t="s">
        <v>3</v>
      </c>
      <c r="J47" s="718" t="s">
        <v>11</v>
      </c>
      <c r="K47" s="680">
        <v>314</v>
      </c>
      <c r="L47" s="719">
        <f t="shared" si="5"/>
        <v>5658.28</v>
      </c>
    </row>
    <row r="48" spans="1:12" x14ac:dyDescent="0.15">
      <c r="A48" s="674">
        <v>206</v>
      </c>
      <c r="B48" s="709" t="s">
        <v>89</v>
      </c>
      <c r="C48" s="713"/>
      <c r="D48" s="693">
        <v>31.75</v>
      </c>
      <c r="E48" s="714">
        <v>1</v>
      </c>
      <c r="F48" s="715">
        <f t="shared" si="4"/>
        <v>31.75</v>
      </c>
      <c r="G48" s="716" t="s">
        <v>24</v>
      </c>
      <c r="H48" s="717"/>
      <c r="I48" s="720" t="s">
        <v>3</v>
      </c>
      <c r="J48" s="718" t="s">
        <v>11</v>
      </c>
      <c r="K48" s="680">
        <v>314</v>
      </c>
      <c r="L48" s="719">
        <f t="shared" si="5"/>
        <v>9969.5</v>
      </c>
    </row>
    <row r="49" spans="1:12" x14ac:dyDescent="0.15">
      <c r="A49" s="674" t="s">
        <v>241</v>
      </c>
      <c r="B49" s="709" t="s">
        <v>242</v>
      </c>
      <c r="C49" s="713"/>
      <c r="D49" s="693">
        <v>5.69</v>
      </c>
      <c r="E49" s="714">
        <v>1</v>
      </c>
      <c r="F49" s="715">
        <f t="shared" si="4"/>
        <v>5.69</v>
      </c>
      <c r="G49" s="716" t="s">
        <v>24</v>
      </c>
      <c r="H49" s="717"/>
      <c r="I49" s="720" t="s">
        <v>3</v>
      </c>
      <c r="J49" s="718" t="s">
        <v>11</v>
      </c>
      <c r="K49" s="680">
        <v>314</v>
      </c>
      <c r="L49" s="719">
        <f t="shared" si="5"/>
        <v>1786.66</v>
      </c>
    </row>
    <row r="50" spans="1:12" hidden="1" x14ac:dyDescent="0.15">
      <c r="A50" s="674">
        <v>207</v>
      </c>
      <c r="B50" s="709" t="s">
        <v>69</v>
      </c>
      <c r="C50" s="713"/>
      <c r="D50" s="693"/>
      <c r="E50" s="714"/>
      <c r="F50" s="715"/>
      <c r="G50" s="716"/>
      <c r="H50" s="717"/>
      <c r="I50" s="612"/>
      <c r="J50" s="47"/>
      <c r="K50" s="680"/>
      <c r="L50" s="719">
        <f t="shared" si="5"/>
        <v>0</v>
      </c>
    </row>
    <row r="51" spans="1:12" hidden="1" x14ac:dyDescent="0.15">
      <c r="A51" s="674">
        <v>208</v>
      </c>
      <c r="B51" s="709" t="s">
        <v>69</v>
      </c>
      <c r="C51" s="713"/>
      <c r="D51" s="693"/>
      <c r="E51" s="714"/>
      <c r="F51" s="715"/>
      <c r="G51" s="716"/>
      <c r="H51" s="717"/>
      <c r="I51" s="612"/>
      <c r="J51" s="47"/>
      <c r="K51" s="680"/>
      <c r="L51" s="719">
        <f t="shared" si="5"/>
        <v>0</v>
      </c>
    </row>
    <row r="52" spans="1:12" hidden="1" x14ac:dyDescent="0.15">
      <c r="A52" s="674">
        <v>209</v>
      </c>
      <c r="B52" s="709" t="s">
        <v>69</v>
      </c>
      <c r="C52" s="713"/>
      <c r="D52" s="693"/>
      <c r="E52" s="714"/>
      <c r="F52" s="715"/>
      <c r="G52" s="716"/>
      <c r="H52" s="717"/>
      <c r="I52" s="612"/>
      <c r="J52" s="47"/>
      <c r="K52" s="680"/>
      <c r="L52" s="719">
        <f t="shared" si="5"/>
        <v>0</v>
      </c>
    </row>
    <row r="53" spans="1:12" hidden="1" x14ac:dyDescent="0.15">
      <c r="A53" s="674">
        <v>210</v>
      </c>
      <c r="B53" s="709" t="s">
        <v>69</v>
      </c>
      <c r="C53" s="713"/>
      <c r="D53" s="693"/>
      <c r="E53" s="714"/>
      <c r="F53" s="715"/>
      <c r="G53" s="716"/>
      <c r="H53" s="717"/>
      <c r="I53" s="612"/>
      <c r="J53" s="47"/>
      <c r="K53" s="680"/>
      <c r="L53" s="719">
        <f t="shared" si="5"/>
        <v>0</v>
      </c>
    </row>
    <row r="54" spans="1:12" x14ac:dyDescent="0.15">
      <c r="A54" s="674">
        <v>211</v>
      </c>
      <c r="B54" s="709" t="s">
        <v>243</v>
      </c>
      <c r="C54" s="713"/>
      <c r="D54" s="693">
        <v>1.59</v>
      </c>
      <c r="E54" s="714">
        <v>1</v>
      </c>
      <c r="F54" s="715">
        <f t="shared" si="4"/>
        <v>1.59</v>
      </c>
      <c r="G54" s="716" t="s">
        <v>24</v>
      </c>
      <c r="H54" s="717"/>
      <c r="I54" s="720" t="s">
        <v>3</v>
      </c>
      <c r="J54" s="718" t="s">
        <v>353</v>
      </c>
      <c r="K54" s="680">
        <v>104</v>
      </c>
      <c r="L54" s="719">
        <f t="shared" si="5"/>
        <v>165.36</v>
      </c>
    </row>
    <row r="55" spans="1:12" hidden="1" x14ac:dyDescent="0.15">
      <c r="A55" s="674">
        <v>212</v>
      </c>
      <c r="B55" s="709" t="s">
        <v>69</v>
      </c>
      <c r="C55" s="713"/>
      <c r="D55" s="693"/>
      <c r="E55" s="714"/>
      <c r="F55" s="715"/>
      <c r="G55" s="716"/>
      <c r="H55" s="717"/>
      <c r="I55" s="612"/>
      <c r="J55" s="47"/>
      <c r="K55" s="680"/>
      <c r="L55" s="695"/>
    </row>
    <row r="56" spans="1:12" hidden="1" x14ac:dyDescent="0.15">
      <c r="A56" s="674">
        <v>213</v>
      </c>
      <c r="B56" s="709" t="s">
        <v>69</v>
      </c>
      <c r="C56" s="713"/>
      <c r="D56" s="693"/>
      <c r="E56" s="714"/>
      <c r="F56" s="715"/>
      <c r="G56" s="716"/>
      <c r="H56" s="717"/>
      <c r="I56" s="612"/>
      <c r="J56" s="47"/>
      <c r="K56" s="680"/>
      <c r="L56" s="695"/>
    </row>
    <row r="57" spans="1:12" hidden="1" x14ac:dyDescent="0.15">
      <c r="A57" s="674">
        <v>214</v>
      </c>
      <c r="B57" s="709" t="s">
        <v>30</v>
      </c>
      <c r="C57" s="713"/>
      <c r="D57" s="693">
        <v>27.06</v>
      </c>
      <c r="E57" s="714"/>
      <c r="F57" s="715"/>
      <c r="G57" s="716"/>
      <c r="H57" s="717"/>
      <c r="I57" s="612"/>
      <c r="J57" s="47"/>
      <c r="K57" s="680"/>
      <c r="L57" s="695"/>
    </row>
    <row r="58" spans="1:12" hidden="1" x14ac:dyDescent="0.15">
      <c r="A58" s="674">
        <v>215</v>
      </c>
      <c r="B58" s="709" t="s">
        <v>79</v>
      </c>
      <c r="C58" s="713"/>
      <c r="D58" s="693">
        <v>13.79</v>
      </c>
      <c r="E58" s="714"/>
      <c r="F58" s="715"/>
      <c r="G58" s="716" t="s">
        <v>24</v>
      </c>
      <c r="H58" s="717"/>
      <c r="I58" s="720"/>
      <c r="J58" s="718"/>
      <c r="K58" s="680"/>
      <c r="L58" s="695"/>
    </row>
    <row r="59" spans="1:12" x14ac:dyDescent="0.15">
      <c r="A59" s="674"/>
      <c r="B59" s="709"/>
      <c r="C59" s="713"/>
      <c r="D59" s="693"/>
      <c r="E59" s="714"/>
      <c r="F59" s="715"/>
      <c r="G59" s="716"/>
      <c r="H59" s="717"/>
      <c r="I59" s="612"/>
      <c r="J59" s="47"/>
      <c r="K59" s="680"/>
      <c r="L59" s="695"/>
    </row>
    <row r="60" spans="1:12" ht="14.25" thickBot="1" x14ac:dyDescent="0.2">
      <c r="A60" s="696"/>
      <c r="B60" s="733" t="s">
        <v>239</v>
      </c>
      <c r="C60" s="734"/>
      <c r="D60" s="735"/>
      <c r="E60" s="260">
        <f>SUBTOTAL(109,E43:E54)</f>
        <v>8</v>
      </c>
      <c r="F60" s="845">
        <f>SUBTOTAL(109,F43:F54)</f>
        <v>654.45000000000005</v>
      </c>
      <c r="G60" s="573"/>
      <c r="H60" s="570"/>
      <c r="I60" s="614"/>
      <c r="J60" s="615"/>
      <c r="K60" s="846">
        <f>SUBTOTAL(109,K43:K54)</f>
        <v>2302</v>
      </c>
      <c r="L60" s="616">
        <f>SUBTOTAL(109,L43:L54)</f>
        <v>205163.4</v>
      </c>
    </row>
    <row r="61" spans="1:12" x14ac:dyDescent="0.15">
      <c r="A61" s="736" t="s">
        <v>93</v>
      </c>
      <c r="B61" s="705"/>
      <c r="C61" s="737"/>
      <c r="D61" s="738"/>
      <c r="E61" s="706"/>
      <c r="F61" s="707"/>
      <c r="G61" s="739"/>
      <c r="H61" s="705"/>
      <c r="I61" s="617"/>
      <c r="J61" s="85"/>
      <c r="K61" s="706"/>
      <c r="L61" s="707"/>
    </row>
    <row r="62" spans="1:12" x14ac:dyDescent="0.15">
      <c r="A62" s="674">
        <v>301</v>
      </c>
      <c r="B62" s="709" t="s">
        <v>245</v>
      </c>
      <c r="C62" s="713">
        <v>2400</v>
      </c>
      <c r="D62" s="693">
        <v>7.1</v>
      </c>
      <c r="E62" s="183">
        <v>1</v>
      </c>
      <c r="F62" s="715">
        <f>SUM(D62*E62)</f>
        <v>7.1</v>
      </c>
      <c r="G62" s="716" t="s">
        <v>24</v>
      </c>
      <c r="H62" s="717"/>
      <c r="I62" s="720" t="s">
        <v>3</v>
      </c>
      <c r="J62" s="718" t="s">
        <v>353</v>
      </c>
      <c r="K62" s="680">
        <v>104</v>
      </c>
      <c r="L62" s="719">
        <f t="shared" ref="L62:L83" si="6">F62*K62</f>
        <v>738.4</v>
      </c>
    </row>
    <row r="63" spans="1:12" x14ac:dyDescent="0.15">
      <c r="A63" s="674">
        <v>302</v>
      </c>
      <c r="B63" s="709" t="s">
        <v>246</v>
      </c>
      <c r="C63" s="713">
        <v>2500</v>
      </c>
      <c r="D63" s="693">
        <v>13.3</v>
      </c>
      <c r="E63" s="183">
        <v>1</v>
      </c>
      <c r="F63" s="715">
        <f t="shared" ref="F63:F83" si="7">SUM(D63*E63)</f>
        <v>13.3</v>
      </c>
      <c r="G63" s="716" t="s">
        <v>24</v>
      </c>
      <c r="H63" s="717"/>
      <c r="I63" s="720" t="s">
        <v>3</v>
      </c>
      <c r="J63" s="718" t="s">
        <v>11</v>
      </c>
      <c r="K63" s="680">
        <v>314</v>
      </c>
      <c r="L63" s="719">
        <f t="shared" si="6"/>
        <v>4176.2</v>
      </c>
    </row>
    <row r="64" spans="1:12" x14ac:dyDescent="0.15">
      <c r="A64" s="674">
        <v>303</v>
      </c>
      <c r="B64" s="709" t="s">
        <v>247</v>
      </c>
      <c r="C64" s="713"/>
      <c r="D64" s="693">
        <v>6.3</v>
      </c>
      <c r="E64" s="183">
        <v>1</v>
      </c>
      <c r="F64" s="715">
        <f t="shared" si="7"/>
        <v>6.3</v>
      </c>
      <c r="G64" s="716" t="s">
        <v>24</v>
      </c>
      <c r="H64" s="717"/>
      <c r="I64" s="711" t="s">
        <v>3</v>
      </c>
      <c r="J64" s="718" t="s">
        <v>11</v>
      </c>
      <c r="K64" s="680">
        <v>314</v>
      </c>
      <c r="L64" s="719">
        <f t="shared" si="6"/>
        <v>1978.2</v>
      </c>
    </row>
    <row r="65" spans="1:12" x14ac:dyDescent="0.15">
      <c r="A65" s="674">
        <v>304</v>
      </c>
      <c r="B65" s="709" t="s">
        <v>97</v>
      </c>
      <c r="C65" s="713">
        <v>2500</v>
      </c>
      <c r="D65" s="693">
        <v>18.53</v>
      </c>
      <c r="E65" s="183">
        <v>2</v>
      </c>
      <c r="F65" s="715">
        <f t="shared" si="7"/>
        <v>37.06</v>
      </c>
      <c r="G65" s="716" t="s">
        <v>24</v>
      </c>
      <c r="H65" s="717"/>
      <c r="I65" s="711" t="s">
        <v>3</v>
      </c>
      <c r="J65" s="718" t="s">
        <v>11</v>
      </c>
      <c r="K65" s="680">
        <v>314</v>
      </c>
      <c r="L65" s="719">
        <f t="shared" si="6"/>
        <v>11636.84</v>
      </c>
    </row>
    <row r="66" spans="1:12" x14ac:dyDescent="0.15">
      <c r="A66" s="904">
        <v>305</v>
      </c>
      <c r="B66" s="905" t="s">
        <v>1148</v>
      </c>
      <c r="C66" s="906">
        <v>2400</v>
      </c>
      <c r="D66" s="627">
        <v>25.41</v>
      </c>
      <c r="E66" s="183">
        <v>1</v>
      </c>
      <c r="F66" s="628">
        <f t="shared" si="7"/>
        <v>25.41</v>
      </c>
      <c r="G66" s="907" t="s">
        <v>24</v>
      </c>
      <c r="H66" s="908"/>
      <c r="I66" s="909" t="s">
        <v>3</v>
      </c>
      <c r="J66" s="669" t="s">
        <v>353</v>
      </c>
      <c r="K66" s="48">
        <v>104</v>
      </c>
      <c r="L66" s="910">
        <f t="shared" si="6"/>
        <v>2642.64</v>
      </c>
    </row>
    <row r="67" spans="1:12" x14ac:dyDescent="0.15">
      <c r="A67" s="674">
        <v>306</v>
      </c>
      <c r="B67" s="709" t="s">
        <v>177</v>
      </c>
      <c r="C67" s="713">
        <v>2500</v>
      </c>
      <c r="D67" s="693">
        <v>7.9</v>
      </c>
      <c r="E67" s="183">
        <v>1</v>
      </c>
      <c r="F67" s="715">
        <f t="shared" si="7"/>
        <v>7.9</v>
      </c>
      <c r="G67" s="716" t="s">
        <v>24</v>
      </c>
      <c r="H67" s="717"/>
      <c r="I67" s="720" t="s">
        <v>3</v>
      </c>
      <c r="J67" s="718" t="s">
        <v>335</v>
      </c>
      <c r="K67" s="680">
        <v>156</v>
      </c>
      <c r="L67" s="719">
        <f t="shared" si="6"/>
        <v>1232.4000000000001</v>
      </c>
    </row>
    <row r="68" spans="1:12" x14ac:dyDescent="0.15">
      <c r="A68" s="674">
        <v>307</v>
      </c>
      <c r="B68" s="709" t="s">
        <v>100</v>
      </c>
      <c r="C68" s="713">
        <v>2500</v>
      </c>
      <c r="D68" s="693">
        <v>5.67</v>
      </c>
      <c r="E68" s="183">
        <v>1</v>
      </c>
      <c r="F68" s="715">
        <f t="shared" si="7"/>
        <v>5.67</v>
      </c>
      <c r="G68" s="716" t="s">
        <v>24</v>
      </c>
      <c r="H68" s="717"/>
      <c r="I68" s="720" t="s">
        <v>3</v>
      </c>
      <c r="J68" s="718" t="s">
        <v>335</v>
      </c>
      <c r="K68" s="680">
        <v>156</v>
      </c>
      <c r="L68" s="719">
        <f t="shared" si="6"/>
        <v>884.52</v>
      </c>
    </row>
    <row r="69" spans="1:12" x14ac:dyDescent="0.15">
      <c r="A69" s="674">
        <v>308</v>
      </c>
      <c r="B69" s="709" t="s">
        <v>29</v>
      </c>
      <c r="C69" s="713">
        <v>2500</v>
      </c>
      <c r="D69" s="693">
        <v>38.25</v>
      </c>
      <c r="E69" s="183">
        <v>1</v>
      </c>
      <c r="F69" s="715">
        <f>SUM(D83*E83)</f>
        <v>3.17</v>
      </c>
      <c r="G69" s="716" t="s">
        <v>24</v>
      </c>
      <c r="H69" s="717"/>
      <c r="I69" s="711" t="s">
        <v>3</v>
      </c>
      <c r="J69" s="718" t="s">
        <v>11</v>
      </c>
      <c r="K69" s="680">
        <v>314</v>
      </c>
      <c r="L69" s="719">
        <f t="shared" si="6"/>
        <v>995.38</v>
      </c>
    </row>
    <row r="70" spans="1:12" x14ac:dyDescent="0.15">
      <c r="A70" s="674">
        <v>309</v>
      </c>
      <c r="B70" s="709" t="s">
        <v>248</v>
      </c>
      <c r="C70" s="713">
        <v>2500</v>
      </c>
      <c r="D70" s="693">
        <v>54.74</v>
      </c>
      <c r="E70" s="183">
        <v>1</v>
      </c>
      <c r="F70" s="715">
        <f t="shared" si="7"/>
        <v>54.74</v>
      </c>
      <c r="G70" s="716" t="s">
        <v>24</v>
      </c>
      <c r="H70" s="717"/>
      <c r="I70" s="711" t="s">
        <v>3</v>
      </c>
      <c r="J70" s="718" t="s">
        <v>11</v>
      </c>
      <c r="K70" s="680">
        <v>314</v>
      </c>
      <c r="L70" s="719">
        <f t="shared" si="6"/>
        <v>17188.36</v>
      </c>
    </row>
    <row r="71" spans="1:12" x14ac:dyDescent="0.15">
      <c r="A71" s="674">
        <v>310</v>
      </c>
      <c r="B71" s="709" t="s">
        <v>249</v>
      </c>
      <c r="C71" s="713">
        <v>2500</v>
      </c>
      <c r="D71" s="693">
        <v>6.75</v>
      </c>
      <c r="E71" s="183">
        <v>1</v>
      </c>
      <c r="F71" s="715">
        <f t="shared" si="7"/>
        <v>6.75</v>
      </c>
      <c r="G71" s="716" t="s">
        <v>24</v>
      </c>
      <c r="H71" s="717"/>
      <c r="I71" s="720" t="s">
        <v>3</v>
      </c>
      <c r="J71" s="718" t="s">
        <v>353</v>
      </c>
      <c r="K71" s="680">
        <v>104</v>
      </c>
      <c r="L71" s="719">
        <f t="shared" si="6"/>
        <v>702</v>
      </c>
    </row>
    <row r="72" spans="1:12" x14ac:dyDescent="0.15">
      <c r="A72" s="674">
        <v>311</v>
      </c>
      <c r="B72" s="709" t="s">
        <v>376</v>
      </c>
      <c r="C72" s="713">
        <v>2500</v>
      </c>
      <c r="D72" s="693">
        <v>6.6</v>
      </c>
      <c r="E72" s="183">
        <v>1</v>
      </c>
      <c r="F72" s="715">
        <f t="shared" si="7"/>
        <v>6.6</v>
      </c>
      <c r="G72" s="716" t="s">
        <v>24</v>
      </c>
      <c r="H72" s="717"/>
      <c r="I72" s="720" t="s">
        <v>3</v>
      </c>
      <c r="J72" s="718" t="s">
        <v>353</v>
      </c>
      <c r="K72" s="680">
        <v>104</v>
      </c>
      <c r="L72" s="719">
        <f t="shared" si="6"/>
        <v>686.4</v>
      </c>
    </row>
    <row r="73" spans="1:12" x14ac:dyDescent="0.15">
      <c r="A73" s="674">
        <v>312</v>
      </c>
      <c r="B73" s="709" t="s">
        <v>250</v>
      </c>
      <c r="C73" s="713">
        <v>2500</v>
      </c>
      <c r="D73" s="693">
        <v>40.89</v>
      </c>
      <c r="E73" s="183">
        <v>1</v>
      </c>
      <c r="F73" s="715">
        <f t="shared" si="7"/>
        <v>40.89</v>
      </c>
      <c r="G73" s="716" t="s">
        <v>24</v>
      </c>
      <c r="H73" s="717"/>
      <c r="I73" s="711" t="s">
        <v>3</v>
      </c>
      <c r="J73" s="718" t="s">
        <v>11</v>
      </c>
      <c r="K73" s="680">
        <v>314</v>
      </c>
      <c r="L73" s="719">
        <f t="shared" si="6"/>
        <v>12839.460000000001</v>
      </c>
    </row>
    <row r="74" spans="1:12" x14ac:dyDescent="0.15">
      <c r="A74" s="674">
        <v>313</v>
      </c>
      <c r="B74" s="709" t="s">
        <v>251</v>
      </c>
      <c r="C74" s="713">
        <v>2500</v>
      </c>
      <c r="D74" s="693">
        <v>9.19</v>
      </c>
      <c r="E74" s="183">
        <v>1</v>
      </c>
      <c r="F74" s="715">
        <f t="shared" si="7"/>
        <v>9.19</v>
      </c>
      <c r="G74" s="716" t="s">
        <v>24</v>
      </c>
      <c r="H74" s="717"/>
      <c r="I74" s="711" t="s">
        <v>3</v>
      </c>
      <c r="J74" s="718" t="s">
        <v>11</v>
      </c>
      <c r="K74" s="680">
        <v>314</v>
      </c>
      <c r="L74" s="719">
        <f t="shared" si="6"/>
        <v>2885.66</v>
      </c>
    </row>
    <row r="75" spans="1:12" x14ac:dyDescent="0.15">
      <c r="A75" s="674">
        <v>314</v>
      </c>
      <c r="B75" s="709" t="s">
        <v>252</v>
      </c>
      <c r="C75" s="713">
        <v>2500</v>
      </c>
      <c r="D75" s="693">
        <v>12.9</v>
      </c>
      <c r="E75" s="183">
        <v>1</v>
      </c>
      <c r="F75" s="715">
        <f t="shared" si="7"/>
        <v>12.9</v>
      </c>
      <c r="G75" s="716" t="s">
        <v>24</v>
      </c>
      <c r="H75" s="717"/>
      <c r="I75" s="720" t="s">
        <v>3</v>
      </c>
      <c r="J75" s="718" t="s">
        <v>11</v>
      </c>
      <c r="K75" s="680">
        <v>314</v>
      </c>
      <c r="L75" s="719">
        <f t="shared" si="6"/>
        <v>4050.6</v>
      </c>
    </row>
    <row r="76" spans="1:12" x14ac:dyDescent="0.15">
      <c r="A76" s="674">
        <v>315</v>
      </c>
      <c r="B76" s="709" t="s">
        <v>1101</v>
      </c>
      <c r="C76" s="713"/>
      <c r="D76" s="693">
        <v>13.65</v>
      </c>
      <c r="E76" s="183">
        <v>1</v>
      </c>
      <c r="F76" s="715">
        <f t="shared" si="7"/>
        <v>13.65</v>
      </c>
      <c r="G76" s="716" t="s">
        <v>24</v>
      </c>
      <c r="H76" s="717"/>
      <c r="I76" s="720" t="s">
        <v>3</v>
      </c>
      <c r="J76" s="718" t="s">
        <v>7</v>
      </c>
      <c r="K76" s="680">
        <v>104</v>
      </c>
      <c r="L76" s="719">
        <f t="shared" si="6"/>
        <v>1419.6000000000001</v>
      </c>
    </row>
    <row r="77" spans="1:12" x14ac:dyDescent="0.15">
      <c r="A77" s="674">
        <v>316</v>
      </c>
      <c r="B77" s="709" t="s">
        <v>253</v>
      </c>
      <c r="C77" s="713">
        <v>2400</v>
      </c>
      <c r="D77" s="693">
        <v>7.35</v>
      </c>
      <c r="E77" s="183">
        <v>1</v>
      </c>
      <c r="F77" s="715">
        <f t="shared" si="7"/>
        <v>7.35</v>
      </c>
      <c r="G77" s="716" t="s">
        <v>24</v>
      </c>
      <c r="H77" s="717"/>
      <c r="I77" s="720" t="s">
        <v>3</v>
      </c>
      <c r="J77" s="718" t="s">
        <v>353</v>
      </c>
      <c r="K77" s="680">
        <v>104</v>
      </c>
      <c r="L77" s="719">
        <f t="shared" si="6"/>
        <v>764.4</v>
      </c>
    </row>
    <row r="78" spans="1:12" x14ac:dyDescent="0.15">
      <c r="A78" s="674">
        <v>317</v>
      </c>
      <c r="B78" s="709" t="s">
        <v>254</v>
      </c>
      <c r="C78" s="713"/>
      <c r="D78" s="693">
        <v>8.4</v>
      </c>
      <c r="E78" s="183">
        <v>1</v>
      </c>
      <c r="F78" s="715">
        <f t="shared" si="7"/>
        <v>8.4</v>
      </c>
      <c r="G78" s="716" t="s">
        <v>24</v>
      </c>
      <c r="H78" s="717"/>
      <c r="I78" s="711" t="s">
        <v>3</v>
      </c>
      <c r="J78" s="718" t="s">
        <v>11</v>
      </c>
      <c r="K78" s="680">
        <v>314</v>
      </c>
      <c r="L78" s="719">
        <f t="shared" si="6"/>
        <v>2637.6</v>
      </c>
    </row>
    <row r="79" spans="1:12" x14ac:dyDescent="0.15">
      <c r="A79" s="674">
        <v>318</v>
      </c>
      <c r="B79" s="709" t="s">
        <v>255</v>
      </c>
      <c r="C79" s="713">
        <v>2400</v>
      </c>
      <c r="D79" s="693">
        <v>32.67</v>
      </c>
      <c r="E79" s="183">
        <v>1</v>
      </c>
      <c r="F79" s="715">
        <f t="shared" si="7"/>
        <v>32.67</v>
      </c>
      <c r="G79" s="716" t="s">
        <v>24</v>
      </c>
      <c r="H79" s="717"/>
      <c r="I79" s="720" t="s">
        <v>3</v>
      </c>
      <c r="J79" s="718" t="s">
        <v>335</v>
      </c>
      <c r="K79" s="680">
        <v>156</v>
      </c>
      <c r="L79" s="719">
        <f t="shared" si="6"/>
        <v>5096.5200000000004</v>
      </c>
    </row>
    <row r="80" spans="1:12" x14ac:dyDescent="0.15">
      <c r="A80" s="674">
        <v>319</v>
      </c>
      <c r="B80" s="709" t="s">
        <v>122</v>
      </c>
      <c r="C80" s="713"/>
      <c r="D80" s="693">
        <v>2.02</v>
      </c>
      <c r="E80" s="183">
        <v>1</v>
      </c>
      <c r="F80" s="715">
        <f t="shared" si="7"/>
        <v>2.02</v>
      </c>
      <c r="G80" s="716" t="s">
        <v>24</v>
      </c>
      <c r="H80" s="717"/>
      <c r="I80" s="720" t="s">
        <v>3</v>
      </c>
      <c r="J80" s="718" t="s">
        <v>11</v>
      </c>
      <c r="K80" s="680">
        <v>314</v>
      </c>
      <c r="L80" s="719">
        <f t="shared" si="6"/>
        <v>634.28</v>
      </c>
    </row>
    <row r="81" spans="1:12" x14ac:dyDescent="0.15">
      <c r="A81" s="674">
        <v>320</v>
      </c>
      <c r="B81" s="709" t="s">
        <v>126</v>
      </c>
      <c r="C81" s="713"/>
      <c r="D81" s="693">
        <v>1.67</v>
      </c>
      <c r="E81" s="183">
        <v>1</v>
      </c>
      <c r="F81" s="715">
        <f t="shared" si="7"/>
        <v>1.67</v>
      </c>
      <c r="G81" s="716"/>
      <c r="H81" s="717" t="s">
        <v>49</v>
      </c>
      <c r="I81" s="720" t="s">
        <v>3</v>
      </c>
      <c r="J81" s="718" t="s">
        <v>11</v>
      </c>
      <c r="K81" s="680">
        <v>314</v>
      </c>
      <c r="L81" s="719">
        <f t="shared" si="6"/>
        <v>524.38</v>
      </c>
    </row>
    <row r="82" spans="1:12" hidden="1" x14ac:dyDescent="0.15">
      <c r="A82" s="674">
        <v>321</v>
      </c>
      <c r="B82" s="709" t="s">
        <v>69</v>
      </c>
      <c r="C82" s="713"/>
      <c r="D82" s="693"/>
      <c r="E82" s="183"/>
      <c r="F82" s="715"/>
      <c r="G82" s="716"/>
      <c r="H82" s="717"/>
      <c r="I82" s="612"/>
      <c r="J82" s="47"/>
      <c r="K82" s="680"/>
      <c r="L82" s="719">
        <f t="shared" si="6"/>
        <v>0</v>
      </c>
    </row>
    <row r="83" spans="1:12" x14ac:dyDescent="0.15">
      <c r="A83" s="674">
        <v>322</v>
      </c>
      <c r="B83" s="709" t="s">
        <v>256</v>
      </c>
      <c r="C83" s="713"/>
      <c r="D83" s="693">
        <v>3.17</v>
      </c>
      <c r="E83" s="183">
        <v>1</v>
      </c>
      <c r="F83" s="715">
        <f t="shared" si="7"/>
        <v>3.17</v>
      </c>
      <c r="G83" s="716" t="s">
        <v>24</v>
      </c>
      <c r="H83" s="717"/>
      <c r="I83" s="720" t="s">
        <v>153</v>
      </c>
      <c r="J83" s="718" t="s">
        <v>154</v>
      </c>
      <c r="K83" s="680">
        <v>365</v>
      </c>
      <c r="L83" s="719">
        <f t="shared" si="6"/>
        <v>1157.05</v>
      </c>
    </row>
    <row r="84" spans="1:12" x14ac:dyDescent="0.15">
      <c r="A84" s="674"/>
      <c r="B84" s="709"/>
      <c r="C84" s="713"/>
      <c r="D84" s="693"/>
      <c r="E84" s="183"/>
      <c r="F84" s="574"/>
      <c r="G84" s="716"/>
      <c r="H84" s="717"/>
      <c r="I84" s="612"/>
      <c r="J84" s="47"/>
      <c r="K84" s="680"/>
      <c r="L84" s="719"/>
    </row>
    <row r="85" spans="1:12" ht="14.25" thickBot="1" x14ac:dyDescent="0.2">
      <c r="A85" s="722"/>
      <c r="B85" s="723" t="s">
        <v>239</v>
      </c>
      <c r="C85" s="724"/>
      <c r="D85" s="725"/>
      <c r="E85" s="245">
        <f>SUM(E62:E83)</f>
        <v>22</v>
      </c>
      <c r="F85" s="575">
        <f>SUBTOTAL(109,F62:F83)</f>
        <v>305.91000000000003</v>
      </c>
      <c r="G85" s="261"/>
      <c r="H85" s="571"/>
      <c r="I85" s="618"/>
      <c r="J85" s="515"/>
      <c r="K85" s="515">
        <f>SUBTOTAL(109,K62:K83)</f>
        <v>4911</v>
      </c>
      <c r="L85" s="539">
        <f>SUBTOTAL(109,L62:L83)</f>
        <v>74870.890000000014</v>
      </c>
    </row>
    <row r="86" spans="1:12" x14ac:dyDescent="0.15">
      <c r="A86" s="740" t="s">
        <v>257</v>
      </c>
      <c r="B86" s="726"/>
      <c r="C86" s="727"/>
      <c r="D86" s="728"/>
      <c r="E86" s="729"/>
      <c r="F86" s="730"/>
      <c r="G86" s="731"/>
      <c r="H86" s="726"/>
      <c r="I86" s="613"/>
      <c r="J86" s="70"/>
      <c r="K86" s="729"/>
      <c r="L86" s="732"/>
    </row>
    <row r="87" spans="1:12" ht="12" customHeight="1" x14ac:dyDescent="0.15">
      <c r="A87" s="674">
        <v>401</v>
      </c>
      <c r="B87" s="709" t="s">
        <v>258</v>
      </c>
      <c r="C87" s="713">
        <v>2700</v>
      </c>
      <c r="D87" s="693">
        <v>27.24</v>
      </c>
      <c r="E87" s="714">
        <v>1</v>
      </c>
      <c r="F87" s="715">
        <f t="shared" ref="F87:F97" si="8">SUM(D87*E87)</f>
        <v>27.24</v>
      </c>
      <c r="G87" s="716" t="s">
        <v>24</v>
      </c>
      <c r="H87" s="717"/>
      <c r="I87" s="720" t="s">
        <v>3</v>
      </c>
      <c r="J87" s="718" t="s">
        <v>11</v>
      </c>
      <c r="K87" s="680">
        <v>314</v>
      </c>
      <c r="L87" s="719">
        <f t="shared" ref="L87:L98" si="9">F87*K87</f>
        <v>8553.3599999999988</v>
      </c>
    </row>
    <row r="88" spans="1:12" x14ac:dyDescent="0.15">
      <c r="A88" s="674">
        <v>402</v>
      </c>
      <c r="B88" s="709" t="s">
        <v>259</v>
      </c>
      <c r="C88" s="713">
        <v>2700</v>
      </c>
      <c r="D88" s="693">
        <v>26.58</v>
      </c>
      <c r="E88" s="714">
        <v>1</v>
      </c>
      <c r="F88" s="715">
        <f t="shared" si="8"/>
        <v>26.58</v>
      </c>
      <c r="G88" s="716" t="s">
        <v>24</v>
      </c>
      <c r="H88" s="717"/>
      <c r="I88" s="720" t="s">
        <v>3</v>
      </c>
      <c r="J88" s="718" t="s">
        <v>11</v>
      </c>
      <c r="K88" s="680">
        <v>314</v>
      </c>
      <c r="L88" s="719">
        <f t="shared" si="9"/>
        <v>8346.119999999999</v>
      </c>
    </row>
    <row r="89" spans="1:12" x14ac:dyDescent="0.15">
      <c r="A89" s="674">
        <v>403</v>
      </c>
      <c r="B89" s="709" t="s">
        <v>260</v>
      </c>
      <c r="C89" s="713"/>
      <c r="D89" s="693">
        <v>2.0499999999999998</v>
      </c>
      <c r="E89" s="847">
        <v>1</v>
      </c>
      <c r="F89" s="715">
        <f t="shared" si="8"/>
        <v>2.0499999999999998</v>
      </c>
      <c r="G89" s="716" t="s">
        <v>24</v>
      </c>
      <c r="H89" s="717"/>
      <c r="I89" s="720" t="s">
        <v>3</v>
      </c>
      <c r="J89" s="718" t="s">
        <v>11</v>
      </c>
      <c r="K89" s="680">
        <v>314</v>
      </c>
      <c r="L89" s="719">
        <f t="shared" si="9"/>
        <v>643.69999999999993</v>
      </c>
    </row>
    <row r="90" spans="1:12" x14ac:dyDescent="0.15">
      <c r="A90" s="674">
        <v>404</v>
      </c>
      <c r="B90" s="709" t="s">
        <v>261</v>
      </c>
      <c r="C90" s="713">
        <v>2500</v>
      </c>
      <c r="D90" s="693">
        <v>13.36</v>
      </c>
      <c r="E90" s="714">
        <v>1</v>
      </c>
      <c r="F90" s="715">
        <f t="shared" si="8"/>
        <v>13.36</v>
      </c>
      <c r="G90" s="716" t="s">
        <v>24</v>
      </c>
      <c r="H90" s="717"/>
      <c r="I90" s="720" t="s">
        <v>3</v>
      </c>
      <c r="J90" s="718" t="s">
        <v>353</v>
      </c>
      <c r="K90" s="680">
        <v>104</v>
      </c>
      <c r="L90" s="719">
        <f t="shared" si="9"/>
        <v>1389.44</v>
      </c>
    </row>
    <row r="91" spans="1:12" x14ac:dyDescent="0.15">
      <c r="A91" s="674">
        <v>405</v>
      </c>
      <c r="B91" s="709" t="s">
        <v>262</v>
      </c>
      <c r="C91" s="713">
        <v>2700</v>
      </c>
      <c r="D91" s="693">
        <v>22.79</v>
      </c>
      <c r="E91" s="714">
        <v>1</v>
      </c>
      <c r="F91" s="715">
        <f t="shared" si="8"/>
        <v>22.79</v>
      </c>
      <c r="G91" s="716" t="s">
        <v>24</v>
      </c>
      <c r="H91" s="717"/>
      <c r="I91" s="720" t="s">
        <v>3</v>
      </c>
      <c r="J91" s="718" t="s">
        <v>11</v>
      </c>
      <c r="K91" s="680">
        <v>314</v>
      </c>
      <c r="L91" s="719">
        <f t="shared" si="9"/>
        <v>7156.0599999999995</v>
      </c>
    </row>
    <row r="92" spans="1:12" x14ac:dyDescent="0.15">
      <c r="A92" s="674">
        <v>406</v>
      </c>
      <c r="B92" s="709" t="s">
        <v>263</v>
      </c>
      <c r="C92" s="713">
        <v>2700</v>
      </c>
      <c r="D92" s="693">
        <v>6.21</v>
      </c>
      <c r="E92" s="714">
        <v>1</v>
      </c>
      <c r="F92" s="715">
        <f t="shared" si="8"/>
        <v>6.21</v>
      </c>
      <c r="G92" s="716" t="s">
        <v>24</v>
      </c>
      <c r="H92" s="717"/>
      <c r="I92" s="711" t="s">
        <v>3</v>
      </c>
      <c r="J92" s="718" t="s">
        <v>11</v>
      </c>
      <c r="K92" s="680">
        <v>314</v>
      </c>
      <c r="L92" s="719">
        <f t="shared" si="9"/>
        <v>1949.94</v>
      </c>
    </row>
    <row r="93" spans="1:12" x14ac:dyDescent="0.15">
      <c r="A93" s="674">
        <v>407</v>
      </c>
      <c r="B93" s="709" t="s">
        <v>264</v>
      </c>
      <c r="C93" s="713">
        <v>2500</v>
      </c>
      <c r="D93" s="693">
        <v>21.5</v>
      </c>
      <c r="E93" s="221">
        <v>1</v>
      </c>
      <c r="F93" s="715">
        <f t="shared" si="8"/>
        <v>21.5</v>
      </c>
      <c r="G93" s="716" t="s">
        <v>24</v>
      </c>
      <c r="H93" s="717"/>
      <c r="I93" s="720" t="s">
        <v>3</v>
      </c>
      <c r="J93" s="718" t="s">
        <v>11</v>
      </c>
      <c r="K93" s="680">
        <v>314</v>
      </c>
      <c r="L93" s="719">
        <f t="shared" si="9"/>
        <v>6751</v>
      </c>
    </row>
    <row r="94" spans="1:12" x14ac:dyDescent="0.15">
      <c r="A94" s="674">
        <v>408</v>
      </c>
      <c r="B94" s="709" t="s">
        <v>265</v>
      </c>
      <c r="C94" s="713">
        <v>2500</v>
      </c>
      <c r="D94" s="693">
        <v>6.77</v>
      </c>
      <c r="E94" s="221">
        <v>1</v>
      </c>
      <c r="F94" s="715">
        <f t="shared" si="8"/>
        <v>6.77</v>
      </c>
      <c r="G94" s="716" t="s">
        <v>24</v>
      </c>
      <c r="H94" s="717"/>
      <c r="I94" s="720" t="s">
        <v>3</v>
      </c>
      <c r="J94" s="718" t="s">
        <v>11</v>
      </c>
      <c r="K94" s="680">
        <v>314</v>
      </c>
      <c r="L94" s="719">
        <f t="shared" si="9"/>
        <v>2125.7799999999997</v>
      </c>
    </row>
    <row r="95" spans="1:12" x14ac:dyDescent="0.15">
      <c r="A95" s="674">
        <v>410</v>
      </c>
      <c r="B95" s="709" t="s">
        <v>266</v>
      </c>
      <c r="C95" s="713"/>
      <c r="D95" s="693">
        <v>5.36</v>
      </c>
      <c r="E95" s="221">
        <v>1</v>
      </c>
      <c r="F95" s="715">
        <f t="shared" si="8"/>
        <v>5.36</v>
      </c>
      <c r="G95" s="716" t="s">
        <v>24</v>
      </c>
      <c r="H95" s="717"/>
      <c r="I95" s="720" t="s">
        <v>3</v>
      </c>
      <c r="J95" s="718" t="s">
        <v>11</v>
      </c>
      <c r="K95" s="680">
        <v>314</v>
      </c>
      <c r="L95" s="719">
        <f t="shared" si="9"/>
        <v>1683.0400000000002</v>
      </c>
    </row>
    <row r="96" spans="1:12" x14ac:dyDescent="0.15">
      <c r="A96" s="741">
        <v>409411412</v>
      </c>
      <c r="B96" s="709" t="s">
        <v>267</v>
      </c>
      <c r="C96" s="713">
        <v>2700</v>
      </c>
      <c r="D96" s="693">
        <v>71.69</v>
      </c>
      <c r="E96" s="714">
        <v>1</v>
      </c>
      <c r="F96" s="715">
        <v>71.69</v>
      </c>
      <c r="G96" s="716" t="s">
        <v>24</v>
      </c>
      <c r="H96" s="717"/>
      <c r="I96" s="711" t="s">
        <v>3</v>
      </c>
      <c r="J96" s="718" t="s">
        <v>11</v>
      </c>
      <c r="K96" s="680">
        <v>314</v>
      </c>
      <c r="L96" s="719">
        <f t="shared" si="9"/>
        <v>22510.66</v>
      </c>
    </row>
    <row r="97" spans="1:12" x14ac:dyDescent="0.15">
      <c r="A97" s="674">
        <v>413</v>
      </c>
      <c r="B97" s="709" t="s">
        <v>268</v>
      </c>
      <c r="C97" s="713">
        <v>2700</v>
      </c>
      <c r="D97" s="693">
        <v>52.46</v>
      </c>
      <c r="E97" s="714">
        <v>1</v>
      </c>
      <c r="F97" s="715">
        <f t="shared" si="8"/>
        <v>52.46</v>
      </c>
      <c r="G97" s="716" t="s">
        <v>24</v>
      </c>
      <c r="H97" s="717"/>
      <c r="I97" s="711" t="s">
        <v>3</v>
      </c>
      <c r="J97" s="718" t="s">
        <v>11</v>
      </c>
      <c r="K97" s="680">
        <v>314</v>
      </c>
      <c r="L97" s="719">
        <f t="shared" si="9"/>
        <v>16472.439999999999</v>
      </c>
    </row>
    <row r="98" spans="1:12" hidden="1" x14ac:dyDescent="0.15">
      <c r="A98" s="674">
        <v>414</v>
      </c>
      <c r="B98" s="709" t="s">
        <v>269</v>
      </c>
      <c r="C98" s="713"/>
      <c r="D98" s="693">
        <v>0.65</v>
      </c>
      <c r="E98" s="714"/>
      <c r="F98" s="715"/>
      <c r="G98" s="716"/>
      <c r="H98" s="717"/>
      <c r="I98" s="612"/>
      <c r="J98" s="47"/>
      <c r="K98" s="680"/>
      <c r="L98" s="695">
        <f t="shared" si="9"/>
        <v>0</v>
      </c>
    </row>
    <row r="99" spans="1:12" x14ac:dyDescent="0.15">
      <c r="A99" s="674"/>
      <c r="B99" s="709"/>
      <c r="C99" s="713"/>
      <c r="D99" s="693"/>
      <c r="E99" s="694"/>
      <c r="F99" s="715"/>
      <c r="G99" s="716"/>
      <c r="H99" s="717"/>
      <c r="I99" s="612"/>
      <c r="J99" s="47"/>
      <c r="K99" s="680"/>
      <c r="L99" s="695"/>
    </row>
    <row r="100" spans="1:12" ht="14.25" thickBot="1" x14ac:dyDescent="0.2">
      <c r="A100" s="696"/>
      <c r="B100" s="733" t="s">
        <v>239</v>
      </c>
      <c r="C100" s="734"/>
      <c r="D100" s="735"/>
      <c r="E100" s="188">
        <f>SUBTOTAL(109,E87:E97)</f>
        <v>11</v>
      </c>
      <c r="F100" s="848">
        <f>SUBTOTAL(109,F87:F97)</f>
        <v>256.01</v>
      </c>
      <c r="G100" s="264"/>
      <c r="H100" s="572"/>
      <c r="I100" s="619"/>
      <c r="J100" s="441"/>
      <c r="K100" s="441">
        <f>SUBTOTAL(109,K87:K97)</f>
        <v>3244</v>
      </c>
      <c r="L100" s="540">
        <f>SUBTOTAL(109,L87:L97)</f>
        <v>77581.539999999994</v>
      </c>
    </row>
    <row r="101" spans="1:12" x14ac:dyDescent="0.15">
      <c r="A101" s="736" t="s">
        <v>106</v>
      </c>
      <c r="B101" s="705"/>
      <c r="C101" s="737"/>
      <c r="D101" s="738"/>
      <c r="E101" s="706"/>
      <c r="F101" s="707"/>
      <c r="G101" s="739"/>
      <c r="H101" s="705"/>
      <c r="I101" s="617"/>
      <c r="J101" s="85"/>
      <c r="K101" s="706"/>
      <c r="L101" s="707"/>
    </row>
    <row r="102" spans="1:12" x14ac:dyDescent="0.15">
      <c r="A102" s="674">
        <v>501</v>
      </c>
      <c r="B102" s="709" t="s">
        <v>107</v>
      </c>
      <c r="C102" s="713"/>
      <c r="D102" s="693">
        <v>2.2200000000000002</v>
      </c>
      <c r="E102" s="849">
        <v>2</v>
      </c>
      <c r="F102" s="715">
        <v>4.4400000000000004</v>
      </c>
      <c r="G102" s="716" t="s">
        <v>24</v>
      </c>
      <c r="H102" s="717"/>
      <c r="I102" s="720" t="s">
        <v>3</v>
      </c>
      <c r="J102" s="718" t="s">
        <v>353</v>
      </c>
      <c r="K102" s="680">
        <v>104</v>
      </c>
      <c r="L102" s="719">
        <f t="shared" ref="L102:L134" si="10">F102*K102</f>
        <v>461.76000000000005</v>
      </c>
    </row>
    <row r="103" spans="1:12" x14ac:dyDescent="0.15">
      <c r="A103" s="674">
        <v>502</v>
      </c>
      <c r="B103" s="709" t="s">
        <v>215</v>
      </c>
      <c r="C103" s="713"/>
      <c r="D103" s="693">
        <v>6.1</v>
      </c>
      <c r="E103" s="847">
        <v>1</v>
      </c>
      <c r="F103" s="715">
        <f t="shared" ref="F103:F134" si="11">SUM(D103*E103)</f>
        <v>6.1</v>
      </c>
      <c r="G103" s="716" t="s">
        <v>24</v>
      </c>
      <c r="H103" s="717"/>
      <c r="I103" s="720" t="s">
        <v>153</v>
      </c>
      <c r="J103" s="718" t="s">
        <v>218</v>
      </c>
      <c r="K103" s="680">
        <v>993</v>
      </c>
      <c r="L103" s="719">
        <f t="shared" si="10"/>
        <v>6057.2999999999993</v>
      </c>
    </row>
    <row r="104" spans="1:12" x14ac:dyDescent="0.15">
      <c r="A104" s="674" t="s">
        <v>271</v>
      </c>
      <c r="B104" s="709" t="s">
        <v>215</v>
      </c>
      <c r="C104" s="713"/>
      <c r="D104" s="693">
        <v>8.2899999999999991</v>
      </c>
      <c r="E104" s="847">
        <v>1</v>
      </c>
      <c r="F104" s="715">
        <f t="shared" si="11"/>
        <v>8.2899999999999991</v>
      </c>
      <c r="G104" s="716" t="s">
        <v>24</v>
      </c>
      <c r="H104" s="717"/>
      <c r="I104" s="720" t="s">
        <v>153</v>
      </c>
      <c r="J104" s="718" t="s">
        <v>218</v>
      </c>
      <c r="K104" s="680">
        <v>993</v>
      </c>
      <c r="L104" s="719">
        <f t="shared" si="10"/>
        <v>8231.9699999999993</v>
      </c>
    </row>
    <row r="105" spans="1:12" x14ac:dyDescent="0.15">
      <c r="A105" s="674">
        <v>503</v>
      </c>
      <c r="B105" s="709" t="s">
        <v>109</v>
      </c>
      <c r="C105" s="713"/>
      <c r="D105" s="693">
        <v>2.1</v>
      </c>
      <c r="E105" s="847">
        <v>4</v>
      </c>
      <c r="F105" s="715">
        <f t="shared" si="11"/>
        <v>8.4</v>
      </c>
      <c r="G105" s="716" t="s">
        <v>24</v>
      </c>
      <c r="H105" s="717"/>
      <c r="I105" s="720" t="s">
        <v>153</v>
      </c>
      <c r="J105" s="718" t="s">
        <v>218</v>
      </c>
      <c r="K105" s="680">
        <v>993</v>
      </c>
      <c r="L105" s="719">
        <f t="shared" si="10"/>
        <v>8341.2000000000007</v>
      </c>
    </row>
    <row r="106" spans="1:12" x14ac:dyDescent="0.15">
      <c r="A106" s="674">
        <v>504</v>
      </c>
      <c r="B106" s="709" t="s">
        <v>183</v>
      </c>
      <c r="C106" s="713"/>
      <c r="D106" s="693">
        <v>6.12</v>
      </c>
      <c r="E106" s="847">
        <v>1</v>
      </c>
      <c r="F106" s="715">
        <f t="shared" si="11"/>
        <v>6.12</v>
      </c>
      <c r="G106" s="716" t="s">
        <v>24</v>
      </c>
      <c r="H106" s="717"/>
      <c r="I106" s="720" t="s">
        <v>3</v>
      </c>
      <c r="J106" s="718" t="s">
        <v>353</v>
      </c>
      <c r="K106" s="680">
        <v>104</v>
      </c>
      <c r="L106" s="719">
        <f t="shared" si="10"/>
        <v>636.48</v>
      </c>
    </row>
    <row r="107" spans="1:12" x14ac:dyDescent="0.15">
      <c r="A107" s="674" t="s">
        <v>272</v>
      </c>
      <c r="B107" s="709" t="s">
        <v>183</v>
      </c>
      <c r="C107" s="713"/>
      <c r="D107" s="693">
        <v>3.94</v>
      </c>
      <c r="E107" s="847">
        <v>1</v>
      </c>
      <c r="F107" s="715">
        <f t="shared" si="11"/>
        <v>3.94</v>
      </c>
      <c r="G107" s="716" t="s">
        <v>24</v>
      </c>
      <c r="H107" s="717"/>
      <c r="I107" s="720" t="s">
        <v>3</v>
      </c>
      <c r="J107" s="718" t="s">
        <v>353</v>
      </c>
      <c r="K107" s="680">
        <v>104</v>
      </c>
      <c r="L107" s="719">
        <f t="shared" si="10"/>
        <v>409.76</v>
      </c>
    </row>
    <row r="108" spans="1:12" x14ac:dyDescent="0.15">
      <c r="A108" s="674">
        <v>505</v>
      </c>
      <c r="B108" s="709" t="s">
        <v>96</v>
      </c>
      <c r="C108" s="713"/>
      <c r="D108" s="693">
        <v>8.75</v>
      </c>
      <c r="E108" s="847">
        <v>1</v>
      </c>
      <c r="F108" s="715">
        <f t="shared" si="11"/>
        <v>8.75</v>
      </c>
      <c r="G108" s="716" t="s">
        <v>24</v>
      </c>
      <c r="H108" s="717"/>
      <c r="I108" s="711" t="s">
        <v>3</v>
      </c>
      <c r="J108" s="718" t="s">
        <v>11</v>
      </c>
      <c r="K108" s="680">
        <v>314</v>
      </c>
      <c r="L108" s="719">
        <f t="shared" si="10"/>
        <v>2747.5</v>
      </c>
    </row>
    <row r="109" spans="1:12" x14ac:dyDescent="0.15">
      <c r="A109" s="674" t="s">
        <v>273</v>
      </c>
      <c r="B109" s="709" t="s">
        <v>96</v>
      </c>
      <c r="C109" s="713"/>
      <c r="D109" s="693">
        <v>10.17</v>
      </c>
      <c r="E109" s="847">
        <v>1</v>
      </c>
      <c r="F109" s="715">
        <f t="shared" si="11"/>
        <v>10.17</v>
      </c>
      <c r="G109" s="716" t="s">
        <v>24</v>
      </c>
      <c r="H109" s="717"/>
      <c r="I109" s="711" t="s">
        <v>3</v>
      </c>
      <c r="J109" s="718" t="s">
        <v>11</v>
      </c>
      <c r="K109" s="680">
        <v>314</v>
      </c>
      <c r="L109" s="719">
        <f t="shared" si="10"/>
        <v>3193.38</v>
      </c>
    </row>
    <row r="110" spans="1:12" x14ac:dyDescent="0.15">
      <c r="A110" s="674">
        <v>506</v>
      </c>
      <c r="B110" s="709" t="s">
        <v>110</v>
      </c>
      <c r="C110" s="713"/>
      <c r="D110" s="693">
        <v>13.26</v>
      </c>
      <c r="E110" s="847">
        <v>1</v>
      </c>
      <c r="F110" s="715">
        <f t="shared" si="11"/>
        <v>13.26</v>
      </c>
      <c r="G110" s="716" t="s">
        <v>24</v>
      </c>
      <c r="H110" s="717"/>
      <c r="I110" s="720" t="s">
        <v>3</v>
      </c>
      <c r="J110" s="718" t="s">
        <v>11</v>
      </c>
      <c r="K110" s="680">
        <v>314</v>
      </c>
      <c r="L110" s="719">
        <f t="shared" si="10"/>
        <v>4163.6400000000003</v>
      </c>
    </row>
    <row r="111" spans="1:12" hidden="1" x14ac:dyDescent="0.15">
      <c r="A111" s="674">
        <v>507</v>
      </c>
      <c r="B111" s="709" t="s">
        <v>186</v>
      </c>
      <c r="C111" s="713"/>
      <c r="D111" s="693">
        <v>16.010000000000002</v>
      </c>
      <c r="E111" s="847"/>
      <c r="F111" s="715"/>
      <c r="G111" s="716" t="s">
        <v>24</v>
      </c>
      <c r="H111" s="717"/>
      <c r="I111" s="720"/>
      <c r="J111" s="718"/>
      <c r="K111" s="680"/>
      <c r="L111" s="719">
        <f t="shared" si="10"/>
        <v>0</v>
      </c>
    </row>
    <row r="112" spans="1:12" x14ac:dyDescent="0.15">
      <c r="A112" s="674">
        <v>508</v>
      </c>
      <c r="B112" s="709" t="s">
        <v>117</v>
      </c>
      <c r="C112" s="713">
        <v>2400</v>
      </c>
      <c r="D112" s="693">
        <v>8.64</v>
      </c>
      <c r="E112" s="847">
        <v>1</v>
      </c>
      <c r="F112" s="715">
        <f t="shared" si="11"/>
        <v>8.64</v>
      </c>
      <c r="G112" s="716" t="s">
        <v>24</v>
      </c>
      <c r="H112" s="717"/>
      <c r="I112" s="720" t="s">
        <v>3</v>
      </c>
      <c r="J112" s="718" t="s">
        <v>353</v>
      </c>
      <c r="K112" s="680">
        <v>104</v>
      </c>
      <c r="L112" s="719">
        <f t="shared" si="10"/>
        <v>898.56000000000006</v>
      </c>
    </row>
    <row r="113" spans="1:12" x14ac:dyDescent="0.15">
      <c r="A113" s="674">
        <v>509</v>
      </c>
      <c r="B113" s="709" t="s">
        <v>118</v>
      </c>
      <c r="C113" s="713"/>
      <c r="D113" s="693">
        <v>1.8</v>
      </c>
      <c r="E113" s="847">
        <v>2</v>
      </c>
      <c r="F113" s="715">
        <f t="shared" si="11"/>
        <v>3.6</v>
      </c>
      <c r="G113" s="716" t="s">
        <v>24</v>
      </c>
      <c r="H113" s="717"/>
      <c r="I113" s="720" t="s">
        <v>153</v>
      </c>
      <c r="J113" s="718" t="s">
        <v>154</v>
      </c>
      <c r="K113" s="680">
        <v>365</v>
      </c>
      <c r="L113" s="719">
        <f t="shared" si="10"/>
        <v>1314</v>
      </c>
    </row>
    <row r="114" spans="1:12" x14ac:dyDescent="0.15">
      <c r="A114" s="674">
        <v>510</v>
      </c>
      <c r="B114" s="709" t="s">
        <v>119</v>
      </c>
      <c r="C114" s="713"/>
      <c r="D114" s="693">
        <v>1.99</v>
      </c>
      <c r="E114" s="849">
        <v>1</v>
      </c>
      <c r="F114" s="715">
        <f t="shared" si="11"/>
        <v>1.99</v>
      </c>
      <c r="G114" s="716" t="s">
        <v>24</v>
      </c>
      <c r="H114" s="717"/>
      <c r="I114" s="720" t="s">
        <v>3</v>
      </c>
      <c r="J114" s="718" t="s">
        <v>353</v>
      </c>
      <c r="K114" s="680">
        <v>104</v>
      </c>
      <c r="L114" s="719">
        <f t="shared" si="10"/>
        <v>206.96</v>
      </c>
    </row>
    <row r="115" spans="1:12" hidden="1" x14ac:dyDescent="0.15">
      <c r="A115" s="674">
        <v>511</v>
      </c>
      <c r="B115" s="709" t="s">
        <v>120</v>
      </c>
      <c r="C115" s="713"/>
      <c r="D115" s="693">
        <v>1.6</v>
      </c>
      <c r="E115" s="849"/>
      <c r="F115" s="715"/>
      <c r="G115" s="716" t="s">
        <v>24</v>
      </c>
      <c r="H115" s="717"/>
      <c r="I115" s="720"/>
      <c r="J115" s="718"/>
      <c r="K115" s="680"/>
      <c r="L115" s="719">
        <f t="shared" si="10"/>
        <v>0</v>
      </c>
    </row>
    <row r="116" spans="1:12" x14ac:dyDescent="0.15">
      <c r="A116" s="674">
        <v>512</v>
      </c>
      <c r="B116" s="709" t="s">
        <v>129</v>
      </c>
      <c r="C116" s="713"/>
      <c r="D116" s="693">
        <v>82.61</v>
      </c>
      <c r="E116" s="849">
        <v>1</v>
      </c>
      <c r="F116" s="715">
        <f t="shared" si="11"/>
        <v>82.61</v>
      </c>
      <c r="G116" s="716" t="s">
        <v>24</v>
      </c>
      <c r="H116" s="717"/>
      <c r="I116" s="720" t="s">
        <v>3</v>
      </c>
      <c r="J116" s="718" t="s">
        <v>11</v>
      </c>
      <c r="K116" s="680">
        <v>314</v>
      </c>
      <c r="L116" s="719">
        <f t="shared" si="10"/>
        <v>25939.54</v>
      </c>
    </row>
    <row r="117" spans="1:12" x14ac:dyDescent="0.15">
      <c r="A117" s="674">
        <v>513</v>
      </c>
      <c r="B117" s="709" t="s">
        <v>130</v>
      </c>
      <c r="C117" s="713"/>
      <c r="D117" s="693">
        <v>12.56</v>
      </c>
      <c r="E117" s="849">
        <v>1</v>
      </c>
      <c r="F117" s="715">
        <f t="shared" si="11"/>
        <v>12.56</v>
      </c>
      <c r="G117" s="716" t="s">
        <v>24</v>
      </c>
      <c r="H117" s="717"/>
      <c r="I117" s="720" t="s">
        <v>3</v>
      </c>
      <c r="J117" s="718" t="s">
        <v>11</v>
      </c>
      <c r="K117" s="680">
        <v>314</v>
      </c>
      <c r="L117" s="719">
        <f t="shared" si="10"/>
        <v>3943.84</v>
      </c>
    </row>
    <row r="118" spans="1:12" x14ac:dyDescent="0.15">
      <c r="A118" s="674">
        <v>514</v>
      </c>
      <c r="B118" s="709" t="s">
        <v>131</v>
      </c>
      <c r="C118" s="713"/>
      <c r="D118" s="693">
        <v>18.57</v>
      </c>
      <c r="E118" s="849">
        <v>1</v>
      </c>
      <c r="F118" s="715">
        <f t="shared" si="11"/>
        <v>18.57</v>
      </c>
      <c r="G118" s="716" t="s">
        <v>24</v>
      </c>
      <c r="H118" s="717"/>
      <c r="I118" s="720" t="s">
        <v>3</v>
      </c>
      <c r="J118" s="718" t="s">
        <v>11</v>
      </c>
      <c r="K118" s="680">
        <v>314</v>
      </c>
      <c r="L118" s="719">
        <f t="shared" si="10"/>
        <v>5830.9800000000005</v>
      </c>
    </row>
    <row r="119" spans="1:12" x14ac:dyDescent="0.15">
      <c r="A119" s="674">
        <v>515</v>
      </c>
      <c r="B119" s="709" t="s">
        <v>124</v>
      </c>
      <c r="C119" s="713">
        <v>2500</v>
      </c>
      <c r="D119" s="693">
        <v>11.39</v>
      </c>
      <c r="E119" s="847">
        <v>1</v>
      </c>
      <c r="F119" s="715">
        <f t="shared" si="11"/>
        <v>11.39</v>
      </c>
      <c r="G119" s="716"/>
      <c r="H119" s="717" t="s">
        <v>116</v>
      </c>
      <c r="I119" s="720" t="s">
        <v>3</v>
      </c>
      <c r="J119" s="718" t="s">
        <v>11</v>
      </c>
      <c r="K119" s="680">
        <v>314</v>
      </c>
      <c r="L119" s="719">
        <f t="shared" si="10"/>
        <v>3576.46</v>
      </c>
    </row>
    <row r="120" spans="1:12" hidden="1" x14ac:dyDescent="0.15">
      <c r="A120" s="674">
        <v>516</v>
      </c>
      <c r="B120" s="709" t="s">
        <v>128</v>
      </c>
      <c r="C120" s="713"/>
      <c r="D120" s="693">
        <v>2.86</v>
      </c>
      <c r="E120" s="847"/>
      <c r="F120" s="715"/>
      <c r="G120" s="716" t="s">
        <v>24</v>
      </c>
      <c r="H120" s="717"/>
      <c r="I120" s="720"/>
      <c r="J120" s="718"/>
      <c r="K120" s="680"/>
      <c r="L120" s="719">
        <f t="shared" si="10"/>
        <v>0</v>
      </c>
    </row>
    <row r="121" spans="1:12" x14ac:dyDescent="0.15">
      <c r="A121" s="674">
        <v>517</v>
      </c>
      <c r="B121" s="709" t="s">
        <v>126</v>
      </c>
      <c r="C121" s="713"/>
      <c r="D121" s="693">
        <v>1.21</v>
      </c>
      <c r="E121" s="847">
        <v>4</v>
      </c>
      <c r="F121" s="715">
        <v>4.84</v>
      </c>
      <c r="G121" s="716"/>
      <c r="H121" s="717" t="s">
        <v>49</v>
      </c>
      <c r="I121" s="720" t="s">
        <v>3</v>
      </c>
      <c r="J121" s="718" t="s">
        <v>11</v>
      </c>
      <c r="K121" s="680">
        <v>314</v>
      </c>
      <c r="L121" s="719">
        <f t="shared" si="10"/>
        <v>1519.76</v>
      </c>
    </row>
    <row r="122" spans="1:12" x14ac:dyDescent="0.15">
      <c r="A122" s="674">
        <v>518</v>
      </c>
      <c r="B122" s="709" t="s">
        <v>122</v>
      </c>
      <c r="C122" s="713"/>
      <c r="D122" s="693">
        <v>1.6</v>
      </c>
      <c r="E122" s="847">
        <v>4</v>
      </c>
      <c r="F122" s="715">
        <f t="shared" si="11"/>
        <v>6.4</v>
      </c>
      <c r="G122" s="716" t="s">
        <v>24</v>
      </c>
      <c r="H122" s="709"/>
      <c r="I122" s="720" t="s">
        <v>3</v>
      </c>
      <c r="J122" s="718" t="s">
        <v>11</v>
      </c>
      <c r="K122" s="680">
        <v>314</v>
      </c>
      <c r="L122" s="719">
        <f t="shared" si="10"/>
        <v>2009.6000000000001</v>
      </c>
    </row>
    <row r="123" spans="1:12" hidden="1" x14ac:dyDescent="0.15">
      <c r="A123" s="674">
        <v>519</v>
      </c>
      <c r="B123" s="709" t="s">
        <v>274</v>
      </c>
      <c r="C123" s="713"/>
      <c r="D123" s="693"/>
      <c r="E123" s="847"/>
      <c r="F123" s="715"/>
      <c r="G123" s="716" t="s">
        <v>24</v>
      </c>
      <c r="H123" s="717"/>
      <c r="I123" s="612"/>
      <c r="J123" s="47"/>
      <c r="K123" s="680"/>
      <c r="L123" s="719">
        <f t="shared" si="10"/>
        <v>0</v>
      </c>
    </row>
    <row r="124" spans="1:12" x14ac:dyDescent="0.15">
      <c r="A124" s="674">
        <v>520</v>
      </c>
      <c r="B124" s="709" t="s">
        <v>266</v>
      </c>
      <c r="C124" s="713"/>
      <c r="D124" s="693">
        <v>11.39</v>
      </c>
      <c r="E124" s="847">
        <v>1</v>
      </c>
      <c r="F124" s="715">
        <f t="shared" si="11"/>
        <v>11.39</v>
      </c>
      <c r="G124" s="716" t="s">
        <v>24</v>
      </c>
      <c r="H124" s="717"/>
      <c r="I124" s="720" t="s">
        <v>3</v>
      </c>
      <c r="J124" s="718" t="s">
        <v>11</v>
      </c>
      <c r="K124" s="680">
        <v>314</v>
      </c>
      <c r="L124" s="719">
        <f t="shared" si="10"/>
        <v>3576.46</v>
      </c>
    </row>
    <row r="125" spans="1:12" hidden="1" x14ac:dyDescent="0.15">
      <c r="A125" s="674">
        <v>521</v>
      </c>
      <c r="B125" s="709" t="s">
        <v>274</v>
      </c>
      <c r="C125" s="713"/>
      <c r="D125" s="693"/>
      <c r="E125" s="849"/>
      <c r="F125" s="715">
        <f t="shared" si="11"/>
        <v>0</v>
      </c>
      <c r="G125" s="716" t="s">
        <v>24</v>
      </c>
      <c r="H125" s="717"/>
      <c r="I125" s="612"/>
      <c r="J125" s="47"/>
      <c r="K125" s="680"/>
      <c r="L125" s="719">
        <f t="shared" si="10"/>
        <v>0</v>
      </c>
    </row>
    <row r="126" spans="1:12" hidden="1" x14ac:dyDescent="0.15">
      <c r="A126" s="674">
        <v>522</v>
      </c>
      <c r="B126" s="709" t="s">
        <v>79</v>
      </c>
      <c r="C126" s="713"/>
      <c r="D126" s="693">
        <v>2.57</v>
      </c>
      <c r="E126" s="849"/>
      <c r="F126" s="715">
        <f t="shared" si="11"/>
        <v>0</v>
      </c>
      <c r="G126" s="716" t="s">
        <v>24</v>
      </c>
      <c r="H126" s="717"/>
      <c r="I126" s="720"/>
      <c r="J126" s="718"/>
      <c r="K126" s="680"/>
      <c r="L126" s="719">
        <f t="shared" si="10"/>
        <v>0</v>
      </c>
    </row>
    <row r="127" spans="1:12" hidden="1" x14ac:dyDescent="0.15">
      <c r="A127" s="674"/>
      <c r="B127" s="709" t="s">
        <v>275</v>
      </c>
      <c r="C127" s="713"/>
      <c r="D127" s="693">
        <f>SUM(1.9*3.7+1.8*3.8+2.9*4.2+2*0.8)</f>
        <v>27.650000000000002</v>
      </c>
      <c r="E127" s="849"/>
      <c r="F127" s="715">
        <f t="shared" si="11"/>
        <v>0</v>
      </c>
      <c r="G127" s="716" t="s">
        <v>24</v>
      </c>
      <c r="H127" s="717"/>
      <c r="I127" s="711"/>
      <c r="J127" s="680"/>
      <c r="K127" s="680"/>
      <c r="L127" s="719">
        <f t="shared" si="10"/>
        <v>0</v>
      </c>
    </row>
    <row r="128" spans="1:12" hidden="1" x14ac:dyDescent="0.15">
      <c r="A128" s="674"/>
      <c r="B128" s="709" t="s">
        <v>133</v>
      </c>
      <c r="C128" s="713"/>
      <c r="D128" s="693">
        <f>SUM(1.8*1.5)</f>
        <v>2.7</v>
      </c>
      <c r="E128" s="849"/>
      <c r="F128" s="715">
        <f t="shared" si="11"/>
        <v>0</v>
      </c>
      <c r="G128" s="716" t="s">
        <v>24</v>
      </c>
      <c r="H128" s="717"/>
      <c r="I128" s="711"/>
      <c r="J128" s="680"/>
      <c r="K128" s="680"/>
      <c r="L128" s="719">
        <f t="shared" si="10"/>
        <v>0</v>
      </c>
    </row>
    <row r="129" spans="1:12" hidden="1" x14ac:dyDescent="0.15">
      <c r="A129" s="674"/>
      <c r="B129" s="709" t="s">
        <v>134</v>
      </c>
      <c r="C129" s="713"/>
      <c r="D129" s="693">
        <f>SUM(3.4*0.6)</f>
        <v>2.04</v>
      </c>
      <c r="E129" s="849"/>
      <c r="F129" s="715">
        <f t="shared" si="11"/>
        <v>0</v>
      </c>
      <c r="G129" s="716" t="s">
        <v>24</v>
      </c>
      <c r="H129" s="717"/>
      <c r="I129" s="711"/>
      <c r="J129" s="680"/>
      <c r="K129" s="680"/>
      <c r="L129" s="719">
        <f t="shared" si="10"/>
        <v>0</v>
      </c>
    </row>
    <row r="130" spans="1:12" hidden="1" x14ac:dyDescent="0.15">
      <c r="A130" s="674"/>
      <c r="B130" s="709" t="s">
        <v>135</v>
      </c>
      <c r="C130" s="713"/>
      <c r="D130" s="693">
        <f>SUM(3.4*0.6+1.2*2.3)</f>
        <v>4.8</v>
      </c>
      <c r="E130" s="849"/>
      <c r="F130" s="715">
        <f t="shared" si="11"/>
        <v>0</v>
      </c>
      <c r="G130" s="716" t="s">
        <v>24</v>
      </c>
      <c r="H130" s="717"/>
      <c r="I130" s="711"/>
      <c r="J130" s="680"/>
      <c r="K130" s="680"/>
      <c r="L130" s="719">
        <f t="shared" si="10"/>
        <v>0</v>
      </c>
    </row>
    <row r="131" spans="1:12" hidden="1" x14ac:dyDescent="0.15">
      <c r="A131" s="674"/>
      <c r="B131" s="709" t="s">
        <v>136</v>
      </c>
      <c r="C131" s="713"/>
      <c r="D131" s="693">
        <f>SUM(3.2*3+1.7*2.4)</f>
        <v>13.680000000000001</v>
      </c>
      <c r="E131" s="849"/>
      <c r="F131" s="715">
        <f t="shared" si="11"/>
        <v>0</v>
      </c>
      <c r="G131" s="716" t="s">
        <v>24</v>
      </c>
      <c r="H131" s="717"/>
      <c r="I131" s="711"/>
      <c r="J131" s="680"/>
      <c r="K131" s="680"/>
      <c r="L131" s="719">
        <f t="shared" si="10"/>
        <v>0</v>
      </c>
    </row>
    <row r="132" spans="1:12" hidden="1" x14ac:dyDescent="0.15">
      <c r="A132" s="674"/>
      <c r="B132" s="709" t="s">
        <v>137</v>
      </c>
      <c r="C132" s="713"/>
      <c r="D132" s="693">
        <f>SUM(2*3.8)</f>
        <v>7.6</v>
      </c>
      <c r="E132" s="849"/>
      <c r="F132" s="715">
        <f t="shared" si="11"/>
        <v>0</v>
      </c>
      <c r="G132" s="716" t="s">
        <v>24</v>
      </c>
      <c r="H132" s="717"/>
      <c r="I132" s="711"/>
      <c r="J132" s="680"/>
      <c r="K132" s="680"/>
      <c r="L132" s="719">
        <f t="shared" si="10"/>
        <v>0</v>
      </c>
    </row>
    <row r="133" spans="1:12" hidden="1" x14ac:dyDescent="0.15">
      <c r="A133" s="674"/>
      <c r="B133" s="709" t="s">
        <v>138</v>
      </c>
      <c r="C133" s="713"/>
      <c r="D133" s="693">
        <f>SUM(0.6*2.2+1.4*0.6)</f>
        <v>2.16</v>
      </c>
      <c r="E133" s="849"/>
      <c r="F133" s="715">
        <f t="shared" si="11"/>
        <v>0</v>
      </c>
      <c r="G133" s="716" t="s">
        <v>24</v>
      </c>
      <c r="H133" s="717"/>
      <c r="I133" s="711"/>
      <c r="J133" s="680"/>
      <c r="K133" s="680"/>
      <c r="L133" s="719">
        <f t="shared" si="10"/>
        <v>0</v>
      </c>
    </row>
    <row r="134" spans="1:12" hidden="1" x14ac:dyDescent="0.15">
      <c r="A134" s="674"/>
      <c r="B134" s="709" t="s">
        <v>139</v>
      </c>
      <c r="C134" s="713"/>
      <c r="D134" s="693">
        <f>SUM(1.4*0.6)</f>
        <v>0.84</v>
      </c>
      <c r="E134" s="849"/>
      <c r="F134" s="715">
        <f t="shared" si="11"/>
        <v>0</v>
      </c>
      <c r="G134" s="716" t="s">
        <v>24</v>
      </c>
      <c r="H134" s="717"/>
      <c r="I134" s="711"/>
      <c r="J134" s="680"/>
      <c r="K134" s="680"/>
      <c r="L134" s="719">
        <f t="shared" si="10"/>
        <v>0</v>
      </c>
    </row>
    <row r="135" spans="1:12" x14ac:dyDescent="0.15">
      <c r="A135" s="674"/>
      <c r="B135" s="709"/>
      <c r="C135" s="713"/>
      <c r="D135" s="693"/>
      <c r="E135" s="849"/>
      <c r="F135" s="715"/>
      <c r="G135" s="716"/>
      <c r="H135" s="717"/>
      <c r="I135" s="612"/>
      <c r="J135" s="47"/>
      <c r="K135" s="680"/>
      <c r="L135" s="695"/>
    </row>
    <row r="136" spans="1:12" ht="14.25" thickBot="1" x14ac:dyDescent="0.2">
      <c r="A136" s="722"/>
      <c r="B136" s="723" t="s">
        <v>239</v>
      </c>
      <c r="C136" s="724"/>
      <c r="D136" s="725"/>
      <c r="E136" s="850">
        <f>SUBTOTAL(109,E102:E124)</f>
        <v>30</v>
      </c>
      <c r="F136" s="851">
        <f>SUBTOTAL(109,F102:F124)</f>
        <v>231.45999999999998</v>
      </c>
      <c r="G136" s="261"/>
      <c r="H136" s="571"/>
      <c r="I136" s="618"/>
      <c r="J136" s="515"/>
      <c r="K136" s="515">
        <f>SUBTOTAL(109,K102:K124)</f>
        <v>7004</v>
      </c>
      <c r="L136" s="539">
        <f>SUBTOTAL(109,L102:L124)</f>
        <v>83059.150000000009</v>
      </c>
    </row>
    <row r="137" spans="1:12" x14ac:dyDescent="0.15">
      <c r="A137" s="673" t="s">
        <v>140</v>
      </c>
      <c r="B137" s="726"/>
      <c r="C137" s="682"/>
      <c r="D137" s="742"/>
      <c r="E137" s="743"/>
      <c r="F137" s="744"/>
      <c r="G137" s="745"/>
      <c r="H137" s="726"/>
      <c r="I137" s="728"/>
      <c r="J137" s="729"/>
      <c r="K137" s="729"/>
      <c r="L137" s="730"/>
    </row>
    <row r="138" spans="1:12" ht="13.5" customHeight="1" x14ac:dyDescent="0.15">
      <c r="A138" s="674"/>
      <c r="B138" s="709" t="s">
        <v>141</v>
      </c>
      <c r="C138" s="713"/>
      <c r="D138" s="693">
        <v>18.48</v>
      </c>
      <c r="E138" s="714">
        <v>1</v>
      </c>
      <c r="F138" s="715">
        <f>SUM(D138*E138)</f>
        <v>18.48</v>
      </c>
      <c r="G138" s="716" t="s">
        <v>24</v>
      </c>
      <c r="H138" s="709"/>
      <c r="I138" s="711" t="s">
        <v>3</v>
      </c>
      <c r="J138" s="718" t="s">
        <v>11</v>
      </c>
      <c r="K138" s="680">
        <v>314</v>
      </c>
      <c r="L138" s="719">
        <f>F138*K138</f>
        <v>5802.72</v>
      </c>
    </row>
    <row r="139" spans="1:12" x14ac:dyDescent="0.15">
      <c r="A139" s="674"/>
      <c r="B139" s="709" t="s">
        <v>142</v>
      </c>
      <c r="C139" s="713"/>
      <c r="D139" s="693">
        <v>15.95</v>
      </c>
      <c r="E139" s="714">
        <v>1</v>
      </c>
      <c r="F139" s="715">
        <f>SUM(D139*E139)</f>
        <v>15.95</v>
      </c>
      <c r="G139" s="716" t="s">
        <v>24</v>
      </c>
      <c r="H139" s="709"/>
      <c r="I139" s="711" t="s">
        <v>3</v>
      </c>
      <c r="J139" s="718" t="s">
        <v>5</v>
      </c>
      <c r="K139" s="680">
        <v>12</v>
      </c>
      <c r="L139" s="719">
        <f>F139*K139</f>
        <v>191.39999999999998</v>
      </c>
    </row>
    <row r="140" spans="1:12" x14ac:dyDescent="0.15">
      <c r="A140" s="674"/>
      <c r="B140" s="709" t="s">
        <v>144</v>
      </c>
      <c r="C140" s="713"/>
      <c r="D140" s="693">
        <v>17.670000000000002</v>
      </c>
      <c r="E140" s="714">
        <v>1</v>
      </c>
      <c r="F140" s="715">
        <f>SUM(D140*E140)</f>
        <v>17.670000000000002</v>
      </c>
      <c r="G140" s="716" t="s">
        <v>24</v>
      </c>
      <c r="H140" s="709"/>
      <c r="I140" s="711" t="s">
        <v>3</v>
      </c>
      <c r="J140" s="718" t="s">
        <v>5</v>
      </c>
      <c r="K140" s="680">
        <v>12</v>
      </c>
      <c r="L140" s="719">
        <f>F140*K140</f>
        <v>212.04000000000002</v>
      </c>
    </row>
    <row r="141" spans="1:12" x14ac:dyDescent="0.15">
      <c r="A141" s="674"/>
      <c r="B141" s="709" t="s">
        <v>145</v>
      </c>
      <c r="C141" s="713"/>
      <c r="D141" s="746" t="s">
        <v>4</v>
      </c>
      <c r="E141" s="714"/>
      <c r="F141" s="747" t="s">
        <v>4</v>
      </c>
      <c r="G141" s="716"/>
      <c r="H141" s="709"/>
      <c r="I141" s="711"/>
      <c r="J141" s="718"/>
      <c r="K141" s="680"/>
      <c r="L141" s="695"/>
    </row>
    <row r="142" spans="1:12" x14ac:dyDescent="0.15">
      <c r="A142" s="674"/>
      <c r="B142" s="709" t="s">
        <v>146</v>
      </c>
      <c r="C142" s="713"/>
      <c r="D142" s="746" t="s">
        <v>4</v>
      </c>
      <c r="E142" s="714"/>
      <c r="F142" s="747" t="s">
        <v>4</v>
      </c>
      <c r="G142" s="716"/>
      <c r="H142" s="709"/>
      <c r="I142" s="711"/>
      <c r="J142" s="718"/>
      <c r="K142" s="680"/>
      <c r="L142" s="695"/>
    </row>
    <row r="143" spans="1:12" x14ac:dyDescent="0.15">
      <c r="A143" s="674"/>
      <c r="B143" s="709" t="s">
        <v>147</v>
      </c>
      <c r="C143" s="713"/>
      <c r="D143" s="746" t="s">
        <v>4</v>
      </c>
      <c r="E143" s="714"/>
      <c r="F143" s="747" t="s">
        <v>4</v>
      </c>
      <c r="G143" s="716"/>
      <c r="H143" s="709"/>
      <c r="I143" s="711"/>
      <c r="J143" s="718"/>
      <c r="K143" s="680"/>
      <c r="L143" s="695"/>
    </row>
    <row r="144" spans="1:12" x14ac:dyDescent="0.15">
      <c r="A144" s="674"/>
      <c r="B144" s="709" t="s">
        <v>148</v>
      </c>
      <c r="C144" s="713"/>
      <c r="D144" s="746" t="s">
        <v>4</v>
      </c>
      <c r="E144" s="714"/>
      <c r="F144" s="747" t="s">
        <v>4</v>
      </c>
      <c r="G144" s="716"/>
      <c r="H144" s="709"/>
      <c r="I144" s="711"/>
      <c r="J144" s="718"/>
      <c r="K144" s="680"/>
      <c r="L144" s="695"/>
    </row>
    <row r="145" spans="1:12" x14ac:dyDescent="0.15">
      <c r="A145" s="674"/>
      <c r="B145" s="709" t="s">
        <v>149</v>
      </c>
      <c r="C145" s="713"/>
      <c r="D145" s="746" t="s">
        <v>4</v>
      </c>
      <c r="E145" s="714"/>
      <c r="F145" s="747" t="s">
        <v>4</v>
      </c>
      <c r="G145" s="716"/>
      <c r="H145" s="709"/>
      <c r="I145" s="711"/>
      <c r="J145" s="718"/>
      <c r="K145" s="680"/>
      <c r="L145" s="695"/>
    </row>
    <row r="146" spans="1:12" x14ac:dyDescent="0.15">
      <c r="A146" s="674"/>
      <c r="B146" s="709" t="s">
        <v>150</v>
      </c>
      <c r="C146" s="713"/>
      <c r="D146" s="746" t="s">
        <v>4</v>
      </c>
      <c r="E146" s="714"/>
      <c r="F146" s="747" t="s">
        <v>4</v>
      </c>
      <c r="G146" s="716"/>
      <c r="H146" s="709"/>
      <c r="I146" s="711"/>
      <c r="J146" s="718"/>
      <c r="K146" s="680"/>
      <c r="L146" s="695"/>
    </row>
    <row r="147" spans="1:12" x14ac:dyDescent="0.15">
      <c r="A147" s="674"/>
      <c r="B147" s="709" t="s">
        <v>151</v>
      </c>
      <c r="C147" s="713"/>
      <c r="D147" s="746" t="s">
        <v>4</v>
      </c>
      <c r="E147" s="714"/>
      <c r="F147" s="747" t="s">
        <v>4</v>
      </c>
      <c r="G147" s="716"/>
      <c r="H147" s="709"/>
      <c r="I147" s="711"/>
      <c r="J147" s="718"/>
      <c r="K147" s="680"/>
      <c r="L147" s="695"/>
    </row>
    <row r="148" spans="1:12" x14ac:dyDescent="0.15">
      <c r="A148" s="674"/>
      <c r="B148" s="709"/>
      <c r="C148" s="713"/>
      <c r="D148" s="693"/>
      <c r="E148" s="714"/>
      <c r="F148" s="715"/>
      <c r="G148" s="716"/>
      <c r="H148" s="709"/>
      <c r="I148" s="711"/>
      <c r="J148" s="680"/>
      <c r="K148" s="680"/>
      <c r="L148" s="695"/>
    </row>
    <row r="149" spans="1:12" ht="14.25" thickBot="1" x14ac:dyDescent="0.2">
      <c r="A149" s="696" t="s">
        <v>33</v>
      </c>
      <c r="B149" s="519"/>
      <c r="C149" s="734"/>
      <c r="D149" s="735"/>
      <c r="E149" s="555">
        <f>SUM(E138:E148)</f>
        <v>3</v>
      </c>
      <c r="F149" s="423">
        <f>SUM(F138:F148)</f>
        <v>52.1</v>
      </c>
      <c r="G149" s="748"/>
      <c r="H149" s="519"/>
      <c r="I149" s="155"/>
      <c r="J149" s="27"/>
      <c r="K149" s="27">
        <f>SUM(K138:K148)</f>
        <v>338</v>
      </c>
      <c r="L149" s="749">
        <f>SUM(L138:L148)</f>
        <v>6206.16</v>
      </c>
    </row>
    <row r="150" spans="1:12" x14ac:dyDescent="0.15">
      <c r="I150" s="134"/>
      <c r="J150" s="134"/>
    </row>
    <row r="151" spans="1:12" x14ac:dyDescent="0.15">
      <c r="I151" s="134"/>
      <c r="J151" s="134"/>
    </row>
    <row r="152" spans="1:12" x14ac:dyDescent="0.15">
      <c r="I152" s="134"/>
      <c r="J152" s="134"/>
    </row>
    <row r="153" spans="1:12" x14ac:dyDescent="0.15">
      <c r="I153" s="134"/>
      <c r="J153" s="134"/>
    </row>
    <row r="154" spans="1:12" x14ac:dyDescent="0.15">
      <c r="I154" s="134"/>
      <c r="J154" s="134"/>
    </row>
    <row r="155" spans="1:12" x14ac:dyDescent="0.15">
      <c r="I155" s="134"/>
      <c r="J155" s="134"/>
    </row>
    <row r="156" spans="1:12" x14ac:dyDescent="0.15">
      <c r="I156" s="134"/>
      <c r="J156" s="134"/>
    </row>
    <row r="157" spans="1:12" x14ac:dyDescent="0.15">
      <c r="I157" s="134"/>
      <c r="J157" s="134"/>
    </row>
    <row r="158" spans="1:12" x14ac:dyDescent="0.15">
      <c r="I158" s="134"/>
      <c r="J158" s="134"/>
    </row>
    <row r="159" spans="1:12" x14ac:dyDescent="0.15">
      <c r="I159" s="134"/>
      <c r="J159" s="134"/>
    </row>
    <row r="160" spans="1:12" x14ac:dyDescent="0.15">
      <c r="I160" s="134"/>
      <c r="J160" s="134"/>
    </row>
    <row r="161" spans="9:10" x14ac:dyDescent="0.15">
      <c r="I161" s="134"/>
      <c r="J161" s="134"/>
    </row>
    <row r="162" spans="9:10" x14ac:dyDescent="0.15">
      <c r="I162" s="134"/>
      <c r="J162" s="134"/>
    </row>
    <row r="163" spans="9:10" x14ac:dyDescent="0.15">
      <c r="I163" s="134"/>
      <c r="J163" s="134"/>
    </row>
    <row r="164" spans="9:10" x14ac:dyDescent="0.15">
      <c r="I164" s="134"/>
      <c r="J164" s="134"/>
    </row>
    <row r="165" spans="9:10" x14ac:dyDescent="0.15">
      <c r="I165" s="134"/>
      <c r="J165" s="134"/>
    </row>
    <row r="166" spans="9:10" x14ac:dyDescent="0.15">
      <c r="I166" s="134"/>
      <c r="J166" s="134"/>
    </row>
    <row r="167" spans="9:10" x14ac:dyDescent="0.15">
      <c r="I167" s="134"/>
      <c r="J167" s="134"/>
    </row>
    <row r="168" spans="9:10" x14ac:dyDescent="0.15">
      <c r="I168" s="134"/>
      <c r="J168" s="134"/>
    </row>
    <row r="169" spans="9:10" x14ac:dyDescent="0.15">
      <c r="I169" s="134"/>
      <c r="J169" s="134"/>
    </row>
    <row r="170" spans="9:10" x14ac:dyDescent="0.15">
      <c r="I170" s="134"/>
      <c r="J170" s="134"/>
    </row>
    <row r="171" spans="9:10" x14ac:dyDescent="0.15">
      <c r="I171" s="134"/>
      <c r="J171" s="134"/>
    </row>
    <row r="172" spans="9:10" x14ac:dyDescent="0.15">
      <c r="I172" s="134"/>
      <c r="J172" s="134"/>
    </row>
    <row r="173" spans="9:10" x14ac:dyDescent="0.15">
      <c r="I173" s="134"/>
      <c r="J173" s="134"/>
    </row>
    <row r="174" spans="9:10" x14ac:dyDescent="0.15">
      <c r="I174" s="134"/>
      <c r="J174" s="134"/>
    </row>
    <row r="175" spans="9:10" x14ac:dyDescent="0.15">
      <c r="I175" s="134"/>
      <c r="J175" s="134"/>
    </row>
    <row r="176" spans="9:10" x14ac:dyDescent="0.15">
      <c r="I176" s="134"/>
      <c r="J176" s="134"/>
    </row>
    <row r="177" spans="9:10" x14ac:dyDescent="0.15">
      <c r="I177" s="134"/>
      <c r="J177" s="134"/>
    </row>
    <row r="178" spans="9:10" x14ac:dyDescent="0.15">
      <c r="I178" s="134"/>
      <c r="J178" s="134"/>
    </row>
    <row r="179" spans="9:10" x14ac:dyDescent="0.15">
      <c r="I179" s="134"/>
      <c r="J179" s="134"/>
    </row>
    <row r="253" spans="1:8" x14ac:dyDescent="0.15">
      <c r="A253" s="751"/>
      <c r="B253" s="4"/>
      <c r="C253" s="325"/>
      <c r="D253" s="326"/>
      <c r="E253" s="326"/>
      <c r="F253" s="326"/>
      <c r="G253" s="326"/>
      <c r="H253" s="326"/>
    </row>
    <row r="254" spans="1:8" x14ac:dyDescent="0.15">
      <c r="A254" s="751"/>
      <c r="B254" s="4"/>
      <c r="C254" s="325"/>
      <c r="D254" s="326"/>
      <c r="E254" s="326"/>
      <c r="F254" s="326"/>
      <c r="G254" s="326"/>
      <c r="H254" s="326"/>
    </row>
    <row r="255" spans="1:8" x14ac:dyDescent="0.15">
      <c r="A255" s="751"/>
      <c r="B255" s="4"/>
      <c r="C255" s="325"/>
      <c r="D255" s="326"/>
      <c r="E255" s="326"/>
      <c r="F255" s="326"/>
      <c r="G255" s="326"/>
      <c r="H255" s="326"/>
    </row>
    <row r="256" spans="1:8" x14ac:dyDescent="0.15">
      <c r="A256" s="751"/>
      <c r="B256" s="4"/>
      <c r="C256" s="325"/>
      <c r="D256" s="326"/>
      <c r="E256" s="326"/>
      <c r="F256" s="326"/>
      <c r="G256" s="326"/>
      <c r="H256" s="326"/>
    </row>
    <row r="257" spans="1:8" x14ac:dyDescent="0.15">
      <c r="A257" s="751"/>
      <c r="B257" s="4"/>
      <c r="C257" s="325"/>
      <c r="D257" s="326"/>
      <c r="E257" s="326"/>
      <c r="F257" s="326"/>
      <c r="G257" s="326"/>
      <c r="H257" s="326"/>
    </row>
    <row r="258" spans="1:8" x14ac:dyDescent="0.15">
      <c r="A258" s="751"/>
      <c r="B258" s="4"/>
      <c r="C258" s="325"/>
      <c r="D258" s="326"/>
      <c r="E258" s="326"/>
      <c r="F258" s="326"/>
      <c r="G258" s="326"/>
      <c r="H258" s="326"/>
    </row>
    <row r="259" spans="1:8" x14ac:dyDescent="0.15">
      <c r="A259" s="751"/>
      <c r="B259" s="4"/>
      <c r="C259" s="325"/>
      <c r="D259" s="326"/>
      <c r="E259" s="326"/>
      <c r="F259" s="326"/>
      <c r="G259" s="326"/>
      <c r="H259" s="326"/>
    </row>
    <row r="260" spans="1:8" x14ac:dyDescent="0.15">
      <c r="A260" s="751"/>
      <c r="B260" s="4"/>
      <c r="C260" s="325"/>
      <c r="D260" s="326"/>
      <c r="E260" s="326"/>
      <c r="F260" s="326"/>
      <c r="G260" s="326"/>
      <c r="H260" s="326"/>
    </row>
    <row r="261" spans="1:8" x14ac:dyDescent="0.15">
      <c r="A261" s="751"/>
      <c r="B261" s="4"/>
      <c r="C261" s="325"/>
      <c r="D261" s="326"/>
      <c r="E261" s="326"/>
      <c r="F261" s="326"/>
      <c r="G261" s="326"/>
      <c r="H261" s="326"/>
    </row>
    <row r="262" spans="1:8" x14ac:dyDescent="0.15">
      <c r="A262" s="751"/>
      <c r="B262" s="4"/>
      <c r="C262" s="325"/>
      <c r="D262" s="326"/>
      <c r="E262" s="326"/>
      <c r="F262" s="326"/>
      <c r="G262" s="326"/>
      <c r="H262" s="326"/>
    </row>
    <row r="263" spans="1:8" x14ac:dyDescent="0.15">
      <c r="A263" s="751"/>
      <c r="B263" s="4"/>
      <c r="C263" s="325"/>
      <c r="D263" s="326"/>
      <c r="E263" s="326"/>
      <c r="F263" s="326"/>
      <c r="G263" s="326"/>
      <c r="H263" s="326"/>
    </row>
    <row r="264" spans="1:8" x14ac:dyDescent="0.15">
      <c r="A264" s="751"/>
      <c r="B264" s="4"/>
      <c r="C264" s="325"/>
      <c r="D264" s="326"/>
      <c r="E264" s="326"/>
      <c r="F264" s="326"/>
      <c r="G264" s="326"/>
      <c r="H264" s="326"/>
    </row>
    <row r="265" spans="1:8" x14ac:dyDescent="0.15">
      <c r="A265" s="751"/>
      <c r="B265" s="4"/>
      <c r="C265" s="325"/>
      <c r="D265" s="326"/>
      <c r="E265" s="326"/>
      <c r="F265" s="326"/>
      <c r="G265" s="326"/>
      <c r="H265" s="326"/>
    </row>
    <row r="266" spans="1:8" x14ac:dyDescent="0.15">
      <c r="A266" s="751"/>
      <c r="B266" s="4"/>
      <c r="C266" s="325"/>
      <c r="D266" s="326"/>
      <c r="E266" s="326"/>
      <c r="F266" s="326"/>
      <c r="G266" s="326"/>
      <c r="H266" s="326"/>
    </row>
    <row r="267" spans="1:8" x14ac:dyDescent="0.15">
      <c r="A267" s="751"/>
      <c r="B267" s="4"/>
      <c r="C267" s="325"/>
      <c r="D267" s="326"/>
      <c r="E267" s="326"/>
      <c r="F267" s="326"/>
      <c r="G267" s="326"/>
      <c r="H267" s="326"/>
    </row>
    <row r="268" spans="1:8" x14ac:dyDescent="0.15">
      <c r="A268" s="751"/>
      <c r="B268" s="4"/>
      <c r="C268" s="325"/>
      <c r="D268" s="326"/>
      <c r="E268" s="326"/>
      <c r="F268" s="326"/>
      <c r="G268" s="326"/>
      <c r="H268" s="326"/>
    </row>
    <row r="269" spans="1:8" x14ac:dyDescent="0.15">
      <c r="A269" s="751"/>
      <c r="B269" s="4"/>
      <c r="C269" s="325"/>
      <c r="D269" s="326"/>
      <c r="E269" s="326"/>
      <c r="F269" s="326"/>
      <c r="G269" s="326"/>
      <c r="H269" s="326"/>
    </row>
    <row r="270" spans="1:8" x14ac:dyDescent="0.15">
      <c r="A270" s="751"/>
      <c r="B270" s="4"/>
      <c r="C270" s="325"/>
      <c r="D270" s="326"/>
      <c r="E270" s="326"/>
      <c r="F270" s="326"/>
      <c r="G270" s="326"/>
      <c r="H270" s="326"/>
    </row>
    <row r="271" spans="1:8" x14ac:dyDescent="0.15">
      <c r="A271" s="751"/>
      <c r="B271" s="4"/>
      <c r="C271" s="325"/>
      <c r="D271" s="326"/>
      <c r="E271" s="326"/>
      <c r="F271" s="326"/>
      <c r="G271" s="326"/>
      <c r="H271" s="326"/>
    </row>
    <row r="272" spans="1:8" x14ac:dyDescent="0.15">
      <c r="A272" s="751"/>
      <c r="B272" s="4"/>
      <c r="C272" s="325"/>
      <c r="D272" s="326"/>
      <c r="E272" s="326"/>
      <c r="F272" s="326"/>
      <c r="G272" s="326"/>
      <c r="H272" s="326"/>
    </row>
    <row r="273" spans="1:8" x14ac:dyDescent="0.15">
      <c r="A273" s="751"/>
      <c r="B273" s="4"/>
      <c r="C273" s="325"/>
      <c r="D273" s="326"/>
      <c r="E273" s="326"/>
      <c r="F273" s="326"/>
      <c r="G273" s="326"/>
      <c r="H273" s="326"/>
    </row>
    <row r="274" spans="1:8" x14ac:dyDescent="0.15">
      <c r="A274" s="751"/>
      <c r="B274" s="4"/>
      <c r="C274" s="325"/>
      <c r="D274" s="326"/>
      <c r="E274" s="326"/>
      <c r="F274" s="326"/>
      <c r="G274" s="326"/>
      <c r="H274" s="326"/>
    </row>
    <row r="275" spans="1:8" x14ac:dyDescent="0.15">
      <c r="A275" s="751"/>
      <c r="B275" s="4"/>
      <c r="C275" s="325"/>
      <c r="D275" s="326"/>
      <c r="E275" s="326"/>
      <c r="F275" s="326"/>
      <c r="G275" s="326"/>
      <c r="H275" s="326"/>
    </row>
    <row r="276" spans="1:8" x14ac:dyDescent="0.15">
      <c r="A276" s="751"/>
      <c r="B276" s="4"/>
      <c r="C276" s="325"/>
      <c r="D276" s="326"/>
      <c r="E276" s="326"/>
      <c r="F276" s="326"/>
      <c r="G276" s="326"/>
      <c r="H276" s="326"/>
    </row>
    <row r="277" spans="1:8" x14ac:dyDescent="0.15">
      <c r="A277" s="751"/>
      <c r="B277" s="4"/>
      <c r="C277" s="325"/>
      <c r="D277" s="326"/>
      <c r="E277" s="326"/>
      <c r="F277" s="326"/>
      <c r="G277" s="326"/>
      <c r="H277" s="326"/>
    </row>
    <row r="278" spans="1:8" x14ac:dyDescent="0.15">
      <c r="A278" s="751"/>
      <c r="B278" s="4"/>
      <c r="C278" s="325"/>
      <c r="D278" s="326"/>
      <c r="E278" s="326"/>
      <c r="F278" s="326"/>
      <c r="G278" s="326"/>
      <c r="H278" s="326"/>
    </row>
    <row r="279" spans="1:8" x14ac:dyDescent="0.15">
      <c r="A279" s="751"/>
      <c r="B279" s="4"/>
      <c r="C279" s="325"/>
      <c r="D279" s="326"/>
      <c r="E279" s="326"/>
      <c r="F279" s="326"/>
      <c r="G279" s="326"/>
      <c r="H279" s="326"/>
    </row>
    <row r="280" spans="1:8" x14ac:dyDescent="0.15">
      <c r="A280" s="751"/>
      <c r="B280" s="4"/>
      <c r="C280" s="325"/>
      <c r="D280" s="326"/>
      <c r="E280" s="326"/>
      <c r="F280" s="326"/>
      <c r="G280" s="326"/>
      <c r="H280" s="326"/>
    </row>
    <row r="281" spans="1:8" x14ac:dyDescent="0.15">
      <c r="A281" s="751"/>
      <c r="B281" s="4"/>
      <c r="C281" s="325"/>
      <c r="D281" s="326"/>
      <c r="E281" s="326"/>
      <c r="F281" s="326"/>
      <c r="G281" s="326"/>
      <c r="H281" s="326"/>
    </row>
    <row r="282" spans="1:8" x14ac:dyDescent="0.15">
      <c r="A282" s="751"/>
      <c r="B282" s="4"/>
      <c r="C282" s="325"/>
      <c r="D282" s="326"/>
      <c r="E282" s="326"/>
      <c r="F282" s="326"/>
      <c r="G282" s="326"/>
      <c r="H282" s="326"/>
    </row>
    <row r="283" spans="1:8" x14ac:dyDescent="0.15">
      <c r="A283" s="751"/>
      <c r="B283" s="4"/>
      <c r="C283" s="325"/>
      <c r="D283" s="326"/>
      <c r="E283" s="326"/>
      <c r="F283" s="326"/>
      <c r="G283" s="326"/>
      <c r="H283" s="326"/>
    </row>
    <row r="284" spans="1:8" x14ac:dyDescent="0.15">
      <c r="A284" s="751"/>
      <c r="B284" s="4"/>
      <c r="C284" s="325"/>
      <c r="D284" s="326"/>
      <c r="E284" s="326"/>
      <c r="F284" s="326"/>
      <c r="G284" s="326"/>
      <c r="H284" s="326"/>
    </row>
    <row r="285" spans="1:8" x14ac:dyDescent="0.15">
      <c r="A285" s="751"/>
      <c r="B285" s="4"/>
      <c r="C285" s="325"/>
      <c r="D285" s="326"/>
      <c r="E285" s="326"/>
      <c r="F285" s="326"/>
      <c r="G285" s="326"/>
      <c r="H285" s="326"/>
    </row>
    <row r="286" spans="1:8" x14ac:dyDescent="0.15">
      <c r="A286" s="751"/>
      <c r="B286" s="4"/>
      <c r="C286" s="325"/>
      <c r="D286" s="326"/>
      <c r="E286" s="326"/>
      <c r="F286" s="326"/>
      <c r="G286" s="326"/>
      <c r="H286" s="326"/>
    </row>
    <row r="287" spans="1:8" x14ac:dyDescent="0.15">
      <c r="A287" s="751"/>
      <c r="B287" s="4"/>
      <c r="C287" s="325"/>
      <c r="D287" s="326"/>
      <c r="E287" s="326"/>
      <c r="F287" s="326"/>
      <c r="G287" s="326"/>
      <c r="H287" s="326"/>
    </row>
    <row r="288" spans="1:8" x14ac:dyDescent="0.15">
      <c r="A288" s="751"/>
      <c r="B288" s="4"/>
      <c r="C288" s="325"/>
      <c r="D288" s="326"/>
      <c r="E288" s="326"/>
      <c r="F288" s="326"/>
      <c r="G288" s="326"/>
      <c r="H288" s="326"/>
    </row>
    <row r="289" spans="1:8" x14ac:dyDescent="0.15">
      <c r="A289" s="751"/>
      <c r="B289" s="4"/>
      <c r="C289" s="325"/>
      <c r="D289" s="326"/>
      <c r="E289" s="326"/>
      <c r="F289" s="326"/>
      <c r="G289" s="326"/>
      <c r="H289" s="326"/>
    </row>
    <row r="290" spans="1:8" x14ac:dyDescent="0.15">
      <c r="A290" s="751"/>
      <c r="B290" s="4"/>
      <c r="C290" s="325"/>
      <c r="D290" s="326"/>
      <c r="E290" s="326"/>
      <c r="F290" s="326"/>
      <c r="G290" s="326"/>
      <c r="H290" s="326"/>
    </row>
    <row r="291" spans="1:8" x14ac:dyDescent="0.15">
      <c r="A291" s="751"/>
      <c r="B291" s="4"/>
      <c r="C291" s="325"/>
      <c r="D291" s="326"/>
      <c r="E291" s="326"/>
      <c r="F291" s="326"/>
      <c r="G291" s="326"/>
      <c r="H291" s="326"/>
    </row>
    <row r="292" spans="1:8" x14ac:dyDescent="0.15">
      <c r="A292" s="751"/>
      <c r="B292" s="4"/>
      <c r="C292" s="325"/>
      <c r="D292" s="326"/>
      <c r="E292" s="326"/>
      <c r="F292" s="326"/>
      <c r="G292" s="326"/>
      <c r="H292" s="326"/>
    </row>
    <row r="293" spans="1:8" x14ac:dyDescent="0.15">
      <c r="A293" s="751"/>
      <c r="B293" s="4"/>
      <c r="C293" s="325"/>
      <c r="D293" s="326"/>
      <c r="E293" s="326"/>
      <c r="F293" s="326"/>
      <c r="G293" s="326"/>
      <c r="H293" s="326"/>
    </row>
    <row r="294" spans="1:8" x14ac:dyDescent="0.15">
      <c r="A294" s="751"/>
      <c r="B294" s="4"/>
      <c r="C294" s="325"/>
      <c r="D294" s="326"/>
      <c r="E294" s="326"/>
      <c r="F294" s="326"/>
      <c r="G294" s="326"/>
      <c r="H294" s="326"/>
    </row>
    <row r="295" spans="1:8" x14ac:dyDescent="0.15">
      <c r="A295" s="751"/>
      <c r="B295" s="4"/>
      <c r="C295" s="325"/>
      <c r="D295" s="326"/>
      <c r="E295" s="326"/>
      <c r="F295" s="326"/>
      <c r="G295" s="326"/>
      <c r="H295" s="326"/>
    </row>
    <row r="296" spans="1:8" x14ac:dyDescent="0.15">
      <c r="A296" s="751"/>
      <c r="B296" s="4"/>
      <c r="C296" s="325"/>
      <c r="D296" s="326"/>
      <c r="E296" s="326"/>
      <c r="F296" s="326"/>
      <c r="G296" s="326"/>
      <c r="H296" s="326"/>
    </row>
    <row r="297" spans="1:8" x14ac:dyDescent="0.15">
      <c r="A297" s="751"/>
      <c r="B297" s="4"/>
      <c r="C297" s="325"/>
      <c r="D297" s="326"/>
      <c r="E297" s="326"/>
      <c r="F297" s="326"/>
      <c r="G297" s="326"/>
      <c r="H297" s="326"/>
    </row>
    <row r="298" spans="1:8" x14ac:dyDescent="0.15">
      <c r="A298" s="751"/>
      <c r="B298" s="4"/>
      <c r="C298" s="325"/>
      <c r="D298" s="326"/>
      <c r="E298" s="326"/>
      <c r="F298" s="326"/>
      <c r="G298" s="326"/>
      <c r="H298" s="326"/>
    </row>
    <row r="299" spans="1:8" x14ac:dyDescent="0.15">
      <c r="A299" s="751"/>
      <c r="B299" s="4"/>
      <c r="C299" s="325"/>
      <c r="D299" s="326"/>
      <c r="E299" s="326"/>
      <c r="F299" s="326"/>
      <c r="G299" s="326"/>
      <c r="H299" s="326"/>
    </row>
    <row r="300" spans="1:8" x14ac:dyDescent="0.15">
      <c r="A300" s="751"/>
      <c r="B300" s="4"/>
      <c r="C300" s="325"/>
      <c r="D300" s="326"/>
      <c r="E300" s="326"/>
      <c r="F300" s="326"/>
      <c r="G300" s="326"/>
      <c r="H300" s="326"/>
    </row>
    <row r="377" spans="1:12" s="4" customFormat="1" x14ac:dyDescent="0.15">
      <c r="A377" s="750"/>
      <c r="B377"/>
      <c r="C377" s="111"/>
      <c r="D377" s="112"/>
      <c r="E377" s="112"/>
      <c r="F377" s="112"/>
      <c r="G377" s="112"/>
      <c r="H377" s="112"/>
      <c r="I377"/>
      <c r="J377"/>
      <c r="K377"/>
      <c r="L377"/>
    </row>
    <row r="378" spans="1:12" s="4" customFormat="1" x14ac:dyDescent="0.15">
      <c r="A378" s="750"/>
      <c r="B378"/>
      <c r="C378" s="111"/>
      <c r="D378" s="112"/>
      <c r="E378" s="112"/>
      <c r="F378" s="112"/>
      <c r="G378" s="112"/>
      <c r="H378" s="112"/>
      <c r="I378"/>
      <c r="J378"/>
      <c r="K378"/>
      <c r="L378"/>
    </row>
    <row r="379" spans="1:12" s="4" customFormat="1" x14ac:dyDescent="0.15">
      <c r="A379" s="750"/>
      <c r="B379"/>
      <c r="C379" s="111"/>
      <c r="D379" s="112"/>
      <c r="E379" s="112"/>
      <c r="F379" s="112"/>
      <c r="G379" s="112"/>
      <c r="H379" s="112"/>
      <c r="I379"/>
      <c r="J379"/>
      <c r="K379"/>
      <c r="L379"/>
    </row>
    <row r="380" spans="1:12" s="4" customFormat="1" x14ac:dyDescent="0.15">
      <c r="A380" s="750"/>
      <c r="B380"/>
      <c r="C380" s="111"/>
      <c r="D380" s="112"/>
      <c r="E380" s="112"/>
      <c r="F380" s="112"/>
      <c r="G380" s="112"/>
      <c r="H380" s="112"/>
      <c r="I380"/>
      <c r="J380"/>
      <c r="K380"/>
      <c r="L380"/>
    </row>
    <row r="381" spans="1:12" s="4" customFormat="1" x14ac:dyDescent="0.15">
      <c r="A381" s="750"/>
      <c r="B381"/>
      <c r="C381" s="111"/>
      <c r="D381" s="112"/>
      <c r="E381" s="112"/>
      <c r="F381" s="112"/>
      <c r="G381" s="112"/>
      <c r="H381" s="112"/>
      <c r="I381"/>
      <c r="J381"/>
      <c r="K381"/>
      <c r="L381"/>
    </row>
    <row r="382" spans="1:12" s="4" customFormat="1" x14ac:dyDescent="0.15">
      <c r="A382" s="750"/>
      <c r="B382"/>
      <c r="C382" s="111"/>
      <c r="D382" s="112"/>
      <c r="E382" s="112"/>
      <c r="F382" s="112"/>
      <c r="G382" s="112"/>
      <c r="H382" s="112"/>
      <c r="I382"/>
      <c r="J382"/>
      <c r="K382"/>
      <c r="L382"/>
    </row>
    <row r="383" spans="1:12" s="4" customFormat="1" x14ac:dyDescent="0.15">
      <c r="A383" s="750"/>
      <c r="B383"/>
      <c r="C383" s="111"/>
      <c r="D383" s="112"/>
      <c r="E383" s="112"/>
      <c r="F383" s="112"/>
      <c r="G383" s="112"/>
      <c r="H383" s="112"/>
      <c r="I383"/>
      <c r="J383"/>
      <c r="K383"/>
      <c r="L383"/>
    </row>
    <row r="384" spans="1:12" s="4" customFormat="1" x14ac:dyDescent="0.15">
      <c r="A384" s="750"/>
      <c r="B384"/>
      <c r="C384" s="111"/>
      <c r="D384" s="112"/>
      <c r="E384" s="112"/>
      <c r="F384" s="112"/>
      <c r="G384" s="112"/>
      <c r="H384" s="112"/>
      <c r="I384"/>
      <c r="J384"/>
      <c r="K384"/>
      <c r="L384"/>
    </row>
    <row r="385" spans="1:12" s="4" customFormat="1" x14ac:dyDescent="0.15">
      <c r="A385" s="750"/>
      <c r="B385"/>
      <c r="C385" s="111"/>
      <c r="D385" s="112"/>
      <c r="E385" s="112"/>
      <c r="F385" s="112"/>
      <c r="G385" s="112"/>
      <c r="H385" s="112"/>
      <c r="I385"/>
      <c r="J385"/>
      <c r="K385"/>
      <c r="L385"/>
    </row>
    <row r="386" spans="1:12" s="4" customFormat="1" x14ac:dyDescent="0.15">
      <c r="A386" s="750"/>
      <c r="B386"/>
      <c r="C386" s="111"/>
      <c r="D386" s="112"/>
      <c r="E386" s="112"/>
      <c r="F386" s="112"/>
      <c r="G386" s="112"/>
      <c r="H386" s="112"/>
      <c r="I386"/>
      <c r="J386"/>
      <c r="K386"/>
      <c r="L386"/>
    </row>
    <row r="387" spans="1:12" s="4" customFormat="1" x14ac:dyDescent="0.15">
      <c r="A387" s="750"/>
      <c r="B387"/>
      <c r="C387" s="111"/>
      <c r="D387" s="112"/>
      <c r="E387" s="112"/>
      <c r="F387" s="112"/>
      <c r="G387" s="112"/>
      <c r="H387" s="112"/>
      <c r="I387"/>
      <c r="J387"/>
      <c r="K387"/>
      <c r="L387"/>
    </row>
    <row r="388" spans="1:12" s="4" customFormat="1" x14ac:dyDescent="0.15">
      <c r="A388" s="750"/>
      <c r="B388"/>
      <c r="C388" s="111"/>
      <c r="D388" s="112"/>
      <c r="E388" s="112"/>
      <c r="F388" s="112"/>
      <c r="G388" s="112"/>
      <c r="H388" s="112"/>
      <c r="I388"/>
      <c r="J388"/>
      <c r="K388"/>
      <c r="L388"/>
    </row>
    <row r="389" spans="1:12" s="4" customFormat="1" x14ac:dyDescent="0.15">
      <c r="A389" s="750"/>
      <c r="B389"/>
      <c r="C389" s="111"/>
      <c r="D389" s="112"/>
      <c r="E389" s="112"/>
      <c r="F389" s="112"/>
      <c r="G389" s="112"/>
      <c r="H389" s="112"/>
      <c r="I389"/>
      <c r="J389"/>
      <c r="K389"/>
      <c r="L389"/>
    </row>
    <row r="390" spans="1:12" s="4" customFormat="1" x14ac:dyDescent="0.15">
      <c r="A390" s="750"/>
      <c r="B390"/>
      <c r="C390" s="111"/>
      <c r="D390" s="112"/>
      <c r="E390" s="112"/>
      <c r="F390" s="112"/>
      <c r="G390" s="112"/>
      <c r="H390" s="112"/>
      <c r="I390"/>
      <c r="J390"/>
      <c r="K390"/>
      <c r="L390"/>
    </row>
    <row r="391" spans="1:12" s="4" customFormat="1" x14ac:dyDescent="0.15">
      <c r="A391" s="750"/>
      <c r="B391"/>
      <c r="C391" s="111"/>
      <c r="D391" s="112"/>
      <c r="E391" s="112"/>
      <c r="F391" s="112"/>
      <c r="G391" s="112"/>
      <c r="H391" s="112"/>
      <c r="I391"/>
      <c r="J391"/>
      <c r="K391"/>
      <c r="L391"/>
    </row>
    <row r="392" spans="1:12" s="4" customFormat="1" x14ac:dyDescent="0.15">
      <c r="A392" s="750"/>
      <c r="B392"/>
      <c r="C392" s="111"/>
      <c r="D392" s="112"/>
      <c r="E392" s="112"/>
      <c r="F392" s="112"/>
      <c r="G392" s="112"/>
      <c r="H392" s="112"/>
      <c r="I392"/>
      <c r="J392"/>
      <c r="K392"/>
      <c r="L392"/>
    </row>
    <row r="393" spans="1:12" s="4" customFormat="1" x14ac:dyDescent="0.15">
      <c r="A393" s="750"/>
      <c r="B393"/>
      <c r="C393" s="111"/>
      <c r="D393" s="112"/>
      <c r="E393" s="112"/>
      <c r="F393" s="112"/>
      <c r="G393" s="112"/>
      <c r="H393" s="112"/>
      <c r="I393"/>
      <c r="J393"/>
      <c r="K393"/>
      <c r="L393"/>
    </row>
    <row r="394" spans="1:12" s="4" customFormat="1" x14ac:dyDescent="0.15">
      <c r="A394" s="750"/>
      <c r="B394"/>
      <c r="C394" s="111"/>
      <c r="D394" s="112"/>
      <c r="E394" s="112"/>
      <c r="F394" s="112"/>
      <c r="G394" s="112"/>
      <c r="H394" s="112"/>
      <c r="I394"/>
      <c r="J394"/>
      <c r="K394"/>
      <c r="L394"/>
    </row>
    <row r="395" spans="1:12" s="4" customFormat="1" x14ac:dyDescent="0.15">
      <c r="A395" s="750"/>
      <c r="B395"/>
      <c r="C395" s="111"/>
      <c r="D395" s="112"/>
      <c r="E395" s="112"/>
      <c r="F395" s="112"/>
      <c r="G395" s="112"/>
      <c r="H395" s="112"/>
      <c r="I395"/>
      <c r="J395"/>
      <c r="K395"/>
      <c r="L395"/>
    </row>
    <row r="396" spans="1:12" s="4" customFormat="1" x14ac:dyDescent="0.15">
      <c r="A396" s="750"/>
      <c r="B396"/>
      <c r="C396" s="111"/>
      <c r="D396" s="112"/>
      <c r="E396" s="112"/>
      <c r="F396" s="112"/>
      <c r="G396" s="112"/>
      <c r="H396" s="112"/>
      <c r="I396"/>
      <c r="J396"/>
      <c r="K396"/>
      <c r="L396"/>
    </row>
    <row r="397" spans="1:12" s="4" customFormat="1" x14ac:dyDescent="0.15">
      <c r="A397" s="750"/>
      <c r="B397"/>
      <c r="C397" s="111"/>
      <c r="D397" s="112"/>
      <c r="E397" s="112"/>
      <c r="F397" s="112"/>
      <c r="G397" s="112"/>
      <c r="H397" s="112"/>
      <c r="I397"/>
      <c r="J397"/>
      <c r="K397"/>
      <c r="L397"/>
    </row>
    <row r="398" spans="1:12" s="4" customFormat="1" x14ac:dyDescent="0.15">
      <c r="A398" s="750"/>
      <c r="B398"/>
      <c r="C398" s="111"/>
      <c r="D398" s="112"/>
      <c r="E398" s="112"/>
      <c r="F398" s="112"/>
      <c r="G398" s="112"/>
      <c r="H398" s="112"/>
      <c r="I398"/>
      <c r="J398"/>
      <c r="K398"/>
      <c r="L398"/>
    </row>
    <row r="399" spans="1:12" s="4" customFormat="1" x14ac:dyDescent="0.15">
      <c r="A399" s="750"/>
      <c r="B399"/>
      <c r="C399" s="111"/>
      <c r="D399" s="112"/>
      <c r="E399" s="112"/>
      <c r="F399" s="112"/>
      <c r="G399" s="112"/>
      <c r="H399" s="112"/>
      <c r="I399"/>
      <c r="J399"/>
      <c r="K399"/>
      <c r="L399"/>
    </row>
    <row r="400" spans="1:12" s="4" customFormat="1" x14ac:dyDescent="0.15">
      <c r="A400" s="750"/>
      <c r="B400"/>
      <c r="C400" s="111"/>
      <c r="D400" s="112"/>
      <c r="E400" s="112"/>
      <c r="F400" s="112"/>
      <c r="G400" s="112"/>
      <c r="H400" s="112"/>
      <c r="I400"/>
      <c r="J400"/>
      <c r="K400"/>
      <c r="L400"/>
    </row>
    <row r="401" spans="1:12" s="4" customFormat="1" x14ac:dyDescent="0.15">
      <c r="A401" s="750"/>
      <c r="B401"/>
      <c r="C401" s="111"/>
      <c r="D401" s="112"/>
      <c r="E401" s="112"/>
      <c r="F401" s="112"/>
      <c r="G401" s="112"/>
      <c r="H401" s="112"/>
      <c r="I401"/>
      <c r="J401"/>
      <c r="K401"/>
      <c r="L401"/>
    </row>
    <row r="402" spans="1:12" s="4" customFormat="1" x14ac:dyDescent="0.15">
      <c r="A402" s="750"/>
      <c r="B402"/>
      <c r="C402" s="111"/>
      <c r="D402" s="112"/>
      <c r="E402" s="112"/>
      <c r="F402" s="112"/>
      <c r="G402" s="112"/>
      <c r="H402" s="112"/>
      <c r="I402"/>
      <c r="J402"/>
      <c r="K402"/>
      <c r="L402"/>
    </row>
    <row r="403" spans="1:12" s="4" customFormat="1" x14ac:dyDescent="0.15">
      <c r="A403" s="750"/>
      <c r="B403"/>
      <c r="C403" s="111"/>
      <c r="D403" s="112"/>
      <c r="E403" s="112"/>
      <c r="F403" s="112"/>
      <c r="G403" s="112"/>
      <c r="H403" s="112"/>
      <c r="I403"/>
      <c r="J403"/>
      <c r="K403"/>
      <c r="L403"/>
    </row>
  </sheetData>
  <mergeCells count="6">
    <mergeCell ref="I5:L5"/>
    <mergeCell ref="A29:A30"/>
    <mergeCell ref="A2:F2"/>
    <mergeCell ref="A5:B6"/>
    <mergeCell ref="D5:F5"/>
    <mergeCell ref="G5:H5"/>
  </mergeCells>
  <phoneticPr fontId="3"/>
  <pageMargins left="0.7" right="0.7" top="0.75" bottom="0.75" header="0.3" footer="0.3"/>
  <pageSetup paperSize="9" scale="65" fitToHeight="0" orientation="portrait" r:id="rId1"/>
  <headerFooter alignWithMargins="0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8D6F5-CAC4-43B7-A2CD-D0DC3C2DE0A3}">
  <sheetPr>
    <tabColor theme="9" tint="0.79998168889431442"/>
    <pageSetUpPr fitToPage="1"/>
  </sheetPr>
  <dimension ref="A1:M304"/>
  <sheetViews>
    <sheetView topLeftCell="A77" zoomScale="98" zoomScaleNormal="98" zoomScaleSheetLayoutView="80" workbookViewId="0">
      <selection activeCell="A88" sqref="A88:XFD98"/>
    </sheetView>
  </sheetViews>
  <sheetFormatPr defaultRowHeight="13.5" x14ac:dyDescent="0.15"/>
  <cols>
    <col min="1" max="1" width="11.625" style="750" customWidth="1"/>
    <col min="2" max="2" width="30.625" customWidth="1"/>
    <col min="3" max="3" width="6.625" style="111" customWidth="1"/>
    <col min="4" max="8" width="9" style="112"/>
    <col min="9" max="9" width="11.375" bestFit="1" customWidth="1"/>
    <col min="10" max="10" width="11.125" bestFit="1" customWidth="1"/>
    <col min="12" max="12" width="9.75" bestFit="1" customWidth="1"/>
  </cols>
  <sheetData>
    <row r="1" spans="1:13" s="4" customFormat="1" ht="18" customHeight="1" x14ac:dyDescent="0.2">
      <c r="A1" s="678" t="s">
        <v>156</v>
      </c>
      <c r="B1" s="678"/>
      <c r="C1" s="678"/>
      <c r="D1" s="2"/>
      <c r="E1" s="2"/>
      <c r="F1" s="2"/>
      <c r="G1" s="2"/>
      <c r="H1" s="3"/>
      <c r="I1" s="679"/>
      <c r="J1" s="679"/>
      <c r="K1" s="679"/>
      <c r="L1" s="679"/>
    </row>
    <row r="2" spans="1:13" s="4" customFormat="1" ht="18" customHeight="1" x14ac:dyDescent="0.2">
      <c r="A2" s="991" t="s">
        <v>1</v>
      </c>
      <c r="B2" s="991"/>
      <c r="C2" s="991"/>
      <c r="D2" s="991"/>
      <c r="E2" s="991"/>
      <c r="F2" s="991"/>
      <c r="G2" s="2"/>
      <c r="H2" s="3"/>
      <c r="I2" s="679"/>
      <c r="J2" s="679"/>
      <c r="K2" s="679"/>
      <c r="L2" s="679"/>
    </row>
    <row r="4" spans="1:13" ht="35.25" customHeight="1" thickBot="1" x14ac:dyDescent="0.2">
      <c r="A4" s="752" t="s">
        <v>201</v>
      </c>
      <c r="C4" s="13"/>
      <c r="D4" s="14"/>
      <c r="E4" s="14"/>
      <c r="F4" s="14"/>
      <c r="G4" s="14"/>
      <c r="H4" s="14"/>
    </row>
    <row r="5" spans="1:13" ht="33" customHeight="1" x14ac:dyDescent="0.15">
      <c r="A5" s="1027" t="s">
        <v>16</v>
      </c>
      <c r="B5" s="1029"/>
      <c r="C5" s="150"/>
      <c r="D5" s="1011" t="s">
        <v>17</v>
      </c>
      <c r="E5" s="1012"/>
      <c r="F5" s="1015"/>
      <c r="G5" s="1011" t="s">
        <v>18</v>
      </c>
      <c r="H5" s="1016"/>
      <c r="I5" s="1034" t="s">
        <v>19</v>
      </c>
      <c r="J5" s="1035"/>
      <c r="K5" s="1035"/>
      <c r="L5" s="1036"/>
    </row>
    <row r="6" spans="1:13" ht="33" customHeight="1" x14ac:dyDescent="0.15">
      <c r="A6" s="1030"/>
      <c r="B6" s="1039"/>
      <c r="C6" s="151" t="s">
        <v>20</v>
      </c>
      <c r="D6" s="19" t="s">
        <v>21</v>
      </c>
      <c r="E6" s="17" t="s">
        <v>22</v>
      </c>
      <c r="F6" s="18" t="s">
        <v>23</v>
      </c>
      <c r="G6" s="19" t="s">
        <v>24</v>
      </c>
      <c r="H6" s="676" t="s">
        <v>25</v>
      </c>
      <c r="I6" s="689" t="s">
        <v>2</v>
      </c>
      <c r="J6" s="690" t="s">
        <v>26</v>
      </c>
      <c r="K6" s="691" t="s">
        <v>31</v>
      </c>
      <c r="L6" s="675" t="s">
        <v>32</v>
      </c>
    </row>
    <row r="7" spans="1:13" ht="33.75" customHeight="1" thickBot="1" x14ac:dyDescent="0.2">
      <c r="A7" s="1037" t="s">
        <v>33</v>
      </c>
      <c r="B7" s="1038"/>
      <c r="C7" s="153"/>
      <c r="D7" s="26"/>
      <c r="E7" s="555">
        <f>E41+E53+E67+E100+E113</f>
        <v>126</v>
      </c>
      <c r="F7" s="519">
        <f>F41+F53+F67+F100+F113</f>
        <v>2386.6</v>
      </c>
      <c r="G7" s="155"/>
      <c r="H7" s="440"/>
      <c r="I7" s="155"/>
      <c r="J7" s="27"/>
      <c r="K7" s="27">
        <f t="shared" ref="K7:L7" si="0">K41+K53+K67+K100+K113</f>
        <v>17545</v>
      </c>
      <c r="L7" s="749">
        <f t="shared" si="0"/>
        <v>716153.48</v>
      </c>
    </row>
    <row r="8" spans="1:13" x14ac:dyDescent="0.15">
      <c r="A8" s="740" t="s">
        <v>34</v>
      </c>
      <c r="B8" s="730"/>
      <c r="C8" s="154"/>
      <c r="D8" s="728"/>
      <c r="E8" s="729"/>
      <c r="F8" s="730"/>
      <c r="G8" s="731"/>
      <c r="H8" s="726"/>
      <c r="I8" s="728"/>
      <c r="J8" s="729"/>
      <c r="K8" s="729"/>
      <c r="L8" s="730"/>
    </row>
    <row r="9" spans="1:13" x14ac:dyDescent="0.15">
      <c r="A9" s="671">
        <v>101</v>
      </c>
      <c r="B9" s="754" t="s">
        <v>203</v>
      </c>
      <c r="C9" s="152">
        <v>2700</v>
      </c>
      <c r="D9" s="755">
        <v>14.86</v>
      </c>
      <c r="E9" s="853">
        <v>1</v>
      </c>
      <c r="F9" s="754">
        <f>SUM($D9*E9)</f>
        <v>14.86</v>
      </c>
      <c r="G9" s="756" t="s">
        <v>24</v>
      </c>
      <c r="H9" s="757"/>
      <c r="I9" s="711" t="s">
        <v>3</v>
      </c>
      <c r="J9" s="10" t="s">
        <v>11</v>
      </c>
      <c r="K9" s="680">
        <v>314</v>
      </c>
      <c r="L9" s="719">
        <f t="shared" ref="L9:L31" si="1">F9*K9</f>
        <v>4666.04</v>
      </c>
    </row>
    <row r="10" spans="1:13" x14ac:dyDescent="0.15">
      <c r="A10" s="671" t="s">
        <v>204</v>
      </c>
      <c r="B10" s="754" t="s">
        <v>203</v>
      </c>
      <c r="C10" s="152">
        <v>2700</v>
      </c>
      <c r="D10" s="755">
        <v>16.79</v>
      </c>
      <c r="E10" s="853">
        <v>1</v>
      </c>
      <c r="F10" s="754">
        <f>SUM($D10*E10)</f>
        <v>16.79</v>
      </c>
      <c r="G10" s="756" t="s">
        <v>24</v>
      </c>
      <c r="H10" s="757"/>
      <c r="I10" s="711" t="s">
        <v>3</v>
      </c>
      <c r="J10" s="10" t="s">
        <v>11</v>
      </c>
      <c r="K10" s="680">
        <v>314</v>
      </c>
      <c r="L10" s="719">
        <f t="shared" si="1"/>
        <v>5272.0599999999995</v>
      </c>
    </row>
    <row r="11" spans="1:13" x14ac:dyDescent="0.15">
      <c r="A11" s="671">
        <v>102</v>
      </c>
      <c r="B11" s="754" t="s">
        <v>205</v>
      </c>
      <c r="C11" s="152"/>
      <c r="D11" s="755">
        <v>1.96</v>
      </c>
      <c r="E11" s="854">
        <v>2</v>
      </c>
      <c r="F11" s="754">
        <f t="shared" ref="F11:F36" si="2">SUM($D11*E11)</f>
        <v>3.92</v>
      </c>
      <c r="G11" s="756" t="s">
        <v>24</v>
      </c>
      <c r="H11" s="757"/>
      <c r="I11" s="711" t="s">
        <v>3</v>
      </c>
      <c r="J11" s="10" t="s">
        <v>11</v>
      </c>
      <c r="K11" s="680">
        <v>314</v>
      </c>
      <c r="L11" s="719">
        <f t="shared" si="1"/>
        <v>1230.8799999999999</v>
      </c>
    </row>
    <row r="12" spans="1:13" x14ac:dyDescent="0.15">
      <c r="A12" s="671">
        <v>103</v>
      </c>
      <c r="B12" s="754" t="s">
        <v>162</v>
      </c>
      <c r="C12" s="152">
        <v>2700</v>
      </c>
      <c r="D12" s="755">
        <v>13.77</v>
      </c>
      <c r="E12" s="854">
        <v>4</v>
      </c>
      <c r="F12" s="754">
        <f t="shared" si="2"/>
        <v>55.08</v>
      </c>
      <c r="G12" s="756" t="s">
        <v>24</v>
      </c>
      <c r="H12" s="757"/>
      <c r="I12" s="711" t="s">
        <v>3</v>
      </c>
      <c r="J12" s="10" t="s">
        <v>11</v>
      </c>
      <c r="K12" s="680">
        <v>314</v>
      </c>
      <c r="L12" s="719">
        <f t="shared" si="1"/>
        <v>17295.12</v>
      </c>
    </row>
    <row r="13" spans="1:13" x14ac:dyDescent="0.15">
      <c r="A13" s="671">
        <v>104</v>
      </c>
      <c r="B13" s="754" t="s">
        <v>163</v>
      </c>
      <c r="C13" s="152"/>
      <c r="D13" s="755">
        <v>3.17</v>
      </c>
      <c r="E13" s="854">
        <v>4</v>
      </c>
      <c r="F13" s="754">
        <f t="shared" si="2"/>
        <v>12.68</v>
      </c>
      <c r="G13" s="756" t="s">
        <v>24</v>
      </c>
      <c r="H13" s="757"/>
      <c r="I13" s="711" t="s">
        <v>3</v>
      </c>
      <c r="J13" s="10" t="s">
        <v>11</v>
      </c>
      <c r="K13" s="680">
        <v>314</v>
      </c>
      <c r="L13" s="719">
        <f t="shared" si="1"/>
        <v>3981.52</v>
      </c>
    </row>
    <row r="14" spans="1:13" x14ac:dyDescent="0.15">
      <c r="A14" s="911">
        <v>105</v>
      </c>
      <c r="B14" s="912" t="s">
        <v>63</v>
      </c>
      <c r="C14" s="913">
        <v>2700</v>
      </c>
      <c r="D14" s="914">
        <v>39.090000000000003</v>
      </c>
      <c r="E14" s="915">
        <v>10</v>
      </c>
      <c r="F14" s="912">
        <f t="shared" si="2"/>
        <v>390.90000000000003</v>
      </c>
      <c r="G14" s="916" t="s">
        <v>24</v>
      </c>
      <c r="H14" s="917"/>
      <c r="I14" s="918" t="s">
        <v>3</v>
      </c>
      <c r="J14" s="919" t="s">
        <v>11</v>
      </c>
      <c r="K14" s="920">
        <v>314</v>
      </c>
      <c r="L14" s="921">
        <f t="shared" si="1"/>
        <v>122742.6</v>
      </c>
      <c r="M14" s="824"/>
    </row>
    <row r="15" spans="1:13" x14ac:dyDescent="0.15">
      <c r="A15" s="671">
        <v>106</v>
      </c>
      <c r="B15" s="754" t="s">
        <v>64</v>
      </c>
      <c r="C15" s="152"/>
      <c r="D15" s="755">
        <v>3.22</v>
      </c>
      <c r="E15" s="854">
        <v>10</v>
      </c>
      <c r="F15" s="858">
        <f t="shared" si="2"/>
        <v>32.200000000000003</v>
      </c>
      <c r="G15" s="756" t="s">
        <v>24</v>
      </c>
      <c r="H15" s="757"/>
      <c r="I15" s="711" t="s">
        <v>3</v>
      </c>
      <c r="J15" s="10" t="s">
        <v>11</v>
      </c>
      <c r="K15" s="680">
        <v>314</v>
      </c>
      <c r="L15" s="719">
        <f t="shared" si="1"/>
        <v>10110.800000000001</v>
      </c>
    </row>
    <row r="16" spans="1:13" x14ac:dyDescent="0.15">
      <c r="A16" s="671">
        <v>107</v>
      </c>
      <c r="B16" s="754" t="s">
        <v>65</v>
      </c>
      <c r="C16" s="152">
        <v>2700</v>
      </c>
      <c r="D16" s="755">
        <v>12.39</v>
      </c>
      <c r="E16" s="854">
        <v>10</v>
      </c>
      <c r="F16" s="858">
        <f t="shared" si="2"/>
        <v>123.9</v>
      </c>
      <c r="G16" s="756" t="s">
        <v>24</v>
      </c>
      <c r="H16" s="757"/>
      <c r="I16" s="711" t="s">
        <v>3</v>
      </c>
      <c r="J16" s="10" t="s">
        <v>11</v>
      </c>
      <c r="K16" s="680">
        <v>314</v>
      </c>
      <c r="L16" s="719">
        <f t="shared" si="1"/>
        <v>38904.6</v>
      </c>
    </row>
    <row r="17" spans="1:12" x14ac:dyDescent="0.15">
      <c r="A17" s="671">
        <v>108</v>
      </c>
      <c r="B17" s="754" t="s">
        <v>66</v>
      </c>
      <c r="C17" s="152"/>
      <c r="D17" s="755">
        <v>3.17</v>
      </c>
      <c r="E17" s="854">
        <v>10</v>
      </c>
      <c r="F17" s="858">
        <f t="shared" si="2"/>
        <v>31.7</v>
      </c>
      <c r="G17" s="756" t="s">
        <v>24</v>
      </c>
      <c r="H17" s="757"/>
      <c r="I17" s="711" t="s">
        <v>3</v>
      </c>
      <c r="J17" s="10" t="s">
        <v>11</v>
      </c>
      <c r="K17" s="680">
        <v>314</v>
      </c>
      <c r="L17" s="719">
        <f t="shared" si="1"/>
        <v>9953.7999999999993</v>
      </c>
    </row>
    <row r="18" spans="1:12" x14ac:dyDescent="0.15">
      <c r="A18" s="671">
        <v>109</v>
      </c>
      <c r="B18" s="754" t="s">
        <v>70</v>
      </c>
      <c r="C18" s="152">
        <v>2700</v>
      </c>
      <c r="D18" s="755">
        <v>36.090000000000003</v>
      </c>
      <c r="E18" s="854">
        <v>4</v>
      </c>
      <c r="F18" s="754">
        <f t="shared" si="2"/>
        <v>144.36000000000001</v>
      </c>
      <c r="G18" s="756" t="s">
        <v>24</v>
      </c>
      <c r="H18" s="757"/>
      <c r="I18" s="711" t="s">
        <v>3</v>
      </c>
      <c r="J18" s="10" t="s">
        <v>11</v>
      </c>
      <c r="K18" s="680">
        <v>314</v>
      </c>
      <c r="L18" s="719">
        <f t="shared" si="1"/>
        <v>45329.04</v>
      </c>
    </row>
    <row r="19" spans="1:12" x14ac:dyDescent="0.15">
      <c r="A19" s="671">
        <v>110</v>
      </c>
      <c r="B19" s="754" t="s">
        <v>71</v>
      </c>
      <c r="C19" s="152"/>
      <c r="D19" s="755">
        <v>4.05</v>
      </c>
      <c r="E19" s="854">
        <v>4</v>
      </c>
      <c r="F19" s="858">
        <f t="shared" si="2"/>
        <v>16.2</v>
      </c>
      <c r="G19" s="756" t="s">
        <v>24</v>
      </c>
      <c r="H19" s="757"/>
      <c r="I19" s="711" t="s">
        <v>3</v>
      </c>
      <c r="J19" s="10" t="s">
        <v>11</v>
      </c>
      <c r="K19" s="680">
        <v>314</v>
      </c>
      <c r="L19" s="719">
        <f t="shared" si="1"/>
        <v>5086.8</v>
      </c>
    </row>
    <row r="20" spans="1:12" hidden="1" x14ac:dyDescent="0.15">
      <c r="A20" s="671">
        <v>111</v>
      </c>
      <c r="B20" s="754" t="s">
        <v>69</v>
      </c>
      <c r="C20" s="152"/>
      <c r="D20" s="755"/>
      <c r="E20" s="854"/>
      <c r="F20" s="754"/>
      <c r="G20" s="756"/>
      <c r="H20" s="757"/>
      <c r="I20" s="711"/>
      <c r="J20" s="10"/>
      <c r="K20" s="680">
        <v>314</v>
      </c>
      <c r="L20" s="719">
        <f t="shared" si="1"/>
        <v>0</v>
      </c>
    </row>
    <row r="21" spans="1:12" hidden="1" x14ac:dyDescent="0.15">
      <c r="A21" s="671">
        <v>112</v>
      </c>
      <c r="B21" s="754" t="s">
        <v>206</v>
      </c>
      <c r="C21" s="152"/>
      <c r="D21" s="755">
        <v>3.68</v>
      </c>
      <c r="E21" s="854"/>
      <c r="F21" s="754"/>
      <c r="G21" s="756"/>
      <c r="H21" s="757"/>
      <c r="I21" s="711"/>
      <c r="J21" s="10"/>
      <c r="K21" s="680">
        <v>314</v>
      </c>
      <c r="L21" s="719">
        <f t="shared" si="1"/>
        <v>0</v>
      </c>
    </row>
    <row r="22" spans="1:12" x14ac:dyDescent="0.15">
      <c r="A22" s="671">
        <v>113</v>
      </c>
      <c r="B22" s="754" t="s">
        <v>164</v>
      </c>
      <c r="C22" s="152"/>
      <c r="D22" s="755">
        <v>3.17</v>
      </c>
      <c r="E22" s="854">
        <v>1</v>
      </c>
      <c r="F22" s="754">
        <f t="shared" si="2"/>
        <v>3.17</v>
      </c>
      <c r="G22" s="756"/>
      <c r="H22" s="757" t="s">
        <v>46</v>
      </c>
      <c r="I22" s="711" t="s">
        <v>3</v>
      </c>
      <c r="J22" s="10" t="s">
        <v>11</v>
      </c>
      <c r="K22" s="680">
        <v>314</v>
      </c>
      <c r="L22" s="719">
        <f t="shared" si="1"/>
        <v>995.38</v>
      </c>
    </row>
    <row r="23" spans="1:12" x14ac:dyDescent="0.15">
      <c r="A23" s="671">
        <v>114</v>
      </c>
      <c r="B23" s="754" t="s">
        <v>122</v>
      </c>
      <c r="C23" s="152"/>
      <c r="D23" s="755">
        <v>2.85</v>
      </c>
      <c r="E23" s="854">
        <v>1</v>
      </c>
      <c r="F23" s="754">
        <f t="shared" si="2"/>
        <v>2.85</v>
      </c>
      <c r="G23" s="756" t="s">
        <v>24</v>
      </c>
      <c r="H23" s="757"/>
      <c r="I23" s="711" t="s">
        <v>3</v>
      </c>
      <c r="J23" s="10" t="s">
        <v>11</v>
      </c>
      <c r="K23" s="680">
        <v>314</v>
      </c>
      <c r="L23" s="719">
        <f t="shared" si="1"/>
        <v>894.9</v>
      </c>
    </row>
    <row r="24" spans="1:12" x14ac:dyDescent="0.15">
      <c r="A24" s="671">
        <v>115</v>
      </c>
      <c r="B24" s="754" t="s">
        <v>166</v>
      </c>
      <c r="C24" s="152">
        <v>2700</v>
      </c>
      <c r="D24" s="755">
        <v>21.57</v>
      </c>
      <c r="E24" s="854">
        <v>1</v>
      </c>
      <c r="F24" s="754">
        <f t="shared" si="2"/>
        <v>21.57</v>
      </c>
      <c r="G24" s="756"/>
      <c r="H24" s="757" t="s">
        <v>46</v>
      </c>
      <c r="I24" s="711" t="s">
        <v>3</v>
      </c>
      <c r="J24" s="10" t="s">
        <v>11</v>
      </c>
      <c r="K24" s="680">
        <v>314</v>
      </c>
      <c r="L24" s="719">
        <f t="shared" si="1"/>
        <v>6772.9800000000005</v>
      </c>
    </row>
    <row r="25" spans="1:12" x14ac:dyDescent="0.15">
      <c r="A25" s="901">
        <v>116</v>
      </c>
      <c r="B25" s="242" t="s">
        <v>167</v>
      </c>
      <c r="C25" s="943"/>
      <c r="D25" s="927">
        <v>3.51</v>
      </c>
      <c r="E25" s="944">
        <v>1</v>
      </c>
      <c r="F25" s="242">
        <f t="shared" si="2"/>
        <v>3.51</v>
      </c>
      <c r="G25" s="234" t="s">
        <v>24</v>
      </c>
      <c r="H25" s="929"/>
      <c r="I25" s="930" t="s">
        <v>3</v>
      </c>
      <c r="J25" s="10" t="s">
        <v>11</v>
      </c>
      <c r="K25" s="197">
        <v>314</v>
      </c>
      <c r="L25" s="932">
        <f t="shared" si="1"/>
        <v>1102.1399999999999</v>
      </c>
    </row>
    <row r="26" spans="1:12" x14ac:dyDescent="0.15">
      <c r="A26" s="901">
        <v>116</v>
      </c>
      <c r="B26" s="242" t="s">
        <v>168</v>
      </c>
      <c r="C26" s="943"/>
      <c r="D26" s="927">
        <v>3.51</v>
      </c>
      <c r="E26" s="944">
        <v>1</v>
      </c>
      <c r="F26" s="242">
        <f t="shared" si="2"/>
        <v>3.51</v>
      </c>
      <c r="G26" s="234"/>
      <c r="H26" s="929" t="s">
        <v>49</v>
      </c>
      <c r="I26" s="930" t="s">
        <v>3</v>
      </c>
      <c r="J26" s="10" t="s">
        <v>11</v>
      </c>
      <c r="K26" s="197">
        <v>314</v>
      </c>
      <c r="L26" s="932">
        <f t="shared" si="1"/>
        <v>1102.1399999999999</v>
      </c>
    </row>
    <row r="27" spans="1:12" x14ac:dyDescent="0.15">
      <c r="A27" s="903">
        <v>117</v>
      </c>
      <c r="B27" s="176" t="s">
        <v>1147</v>
      </c>
      <c r="C27" s="945">
        <v>2700</v>
      </c>
      <c r="D27" s="168">
        <v>98.18</v>
      </c>
      <c r="E27" s="946">
        <v>1</v>
      </c>
      <c r="F27" s="176">
        <f t="shared" si="2"/>
        <v>98.18</v>
      </c>
      <c r="G27" s="232" t="s">
        <v>24</v>
      </c>
      <c r="H27" s="189"/>
      <c r="I27" s="118" t="s">
        <v>3</v>
      </c>
      <c r="J27" s="46" t="s">
        <v>11</v>
      </c>
      <c r="K27" s="86">
        <v>314</v>
      </c>
      <c r="L27" s="219">
        <f t="shared" si="1"/>
        <v>30828.52</v>
      </c>
    </row>
    <row r="28" spans="1:12" x14ac:dyDescent="0.15">
      <c r="A28" s="901">
        <v>118</v>
      </c>
      <c r="B28" s="242" t="s">
        <v>207</v>
      </c>
      <c r="C28" s="943"/>
      <c r="D28" s="927">
        <v>3.17</v>
      </c>
      <c r="E28" s="944">
        <v>1</v>
      </c>
      <c r="F28" s="242">
        <f t="shared" si="2"/>
        <v>3.17</v>
      </c>
      <c r="G28" s="234" t="s">
        <v>24</v>
      </c>
      <c r="H28" s="929"/>
      <c r="I28" s="930" t="s">
        <v>3</v>
      </c>
      <c r="J28" s="10" t="s">
        <v>11</v>
      </c>
      <c r="K28" s="197">
        <v>314</v>
      </c>
      <c r="L28" s="932">
        <f t="shared" si="1"/>
        <v>995.38</v>
      </c>
    </row>
    <row r="29" spans="1:12" x14ac:dyDescent="0.15">
      <c r="A29" s="901">
        <v>119</v>
      </c>
      <c r="B29" s="242" t="s">
        <v>208</v>
      </c>
      <c r="C29" s="943"/>
      <c r="D29" s="927">
        <v>3.17</v>
      </c>
      <c r="E29" s="944">
        <v>1</v>
      </c>
      <c r="F29" s="242">
        <f t="shared" si="2"/>
        <v>3.17</v>
      </c>
      <c r="G29" s="234" t="s">
        <v>24</v>
      </c>
      <c r="H29" s="929"/>
      <c r="I29" s="930" t="s">
        <v>3</v>
      </c>
      <c r="J29" s="10" t="s">
        <v>11</v>
      </c>
      <c r="K29" s="197">
        <v>314</v>
      </c>
      <c r="L29" s="932">
        <f t="shared" si="1"/>
        <v>995.38</v>
      </c>
    </row>
    <row r="30" spans="1:12" x14ac:dyDescent="0.15">
      <c r="A30" s="671">
        <v>120</v>
      </c>
      <c r="B30" s="754" t="s">
        <v>209</v>
      </c>
      <c r="C30" s="152">
        <v>2700</v>
      </c>
      <c r="D30" s="755">
        <v>70.23</v>
      </c>
      <c r="E30" s="854">
        <v>1</v>
      </c>
      <c r="F30" s="754">
        <f t="shared" si="2"/>
        <v>70.23</v>
      </c>
      <c r="G30" s="756" t="s">
        <v>24</v>
      </c>
      <c r="H30" s="757"/>
      <c r="I30" s="711" t="s">
        <v>3</v>
      </c>
      <c r="J30" s="10" t="s">
        <v>11</v>
      </c>
      <c r="K30" s="680">
        <v>314</v>
      </c>
      <c r="L30" s="719">
        <f t="shared" si="1"/>
        <v>22052.22</v>
      </c>
    </row>
    <row r="31" spans="1:12" x14ac:dyDescent="0.15">
      <c r="A31" s="671">
        <v>121</v>
      </c>
      <c r="B31" s="754" t="s">
        <v>210</v>
      </c>
      <c r="C31" s="152"/>
      <c r="D31" s="755">
        <v>3.17</v>
      </c>
      <c r="E31" s="854">
        <v>1</v>
      </c>
      <c r="F31" s="754">
        <f t="shared" si="2"/>
        <v>3.17</v>
      </c>
      <c r="G31" s="756" t="s">
        <v>24</v>
      </c>
      <c r="H31" s="757"/>
      <c r="I31" s="711" t="s">
        <v>3</v>
      </c>
      <c r="J31" s="10" t="s">
        <v>11</v>
      </c>
      <c r="K31" s="680">
        <v>314</v>
      </c>
      <c r="L31" s="719">
        <f t="shared" si="1"/>
        <v>995.38</v>
      </c>
    </row>
    <row r="32" spans="1:12" hidden="1" x14ac:dyDescent="0.15">
      <c r="A32" s="671">
        <v>122</v>
      </c>
      <c r="B32" s="754" t="s">
        <v>69</v>
      </c>
      <c r="C32" s="152"/>
      <c r="D32" s="755"/>
      <c r="E32" s="854"/>
      <c r="F32" s="754"/>
      <c r="G32" s="756"/>
      <c r="H32" s="757"/>
      <c r="I32" s="711"/>
      <c r="J32" s="10"/>
      <c r="K32" s="680"/>
      <c r="L32" s="719"/>
    </row>
    <row r="33" spans="1:12" x14ac:dyDescent="0.15">
      <c r="A33" s="1013">
        <v>123</v>
      </c>
      <c r="B33" s="754" t="s">
        <v>73</v>
      </c>
      <c r="C33" s="759">
        <v>2500</v>
      </c>
      <c r="D33" s="755">
        <v>50.43</v>
      </c>
      <c r="E33" s="854">
        <v>1</v>
      </c>
      <c r="F33" s="754">
        <f t="shared" si="2"/>
        <v>50.43</v>
      </c>
      <c r="G33" s="756" t="s">
        <v>24</v>
      </c>
      <c r="H33" s="757"/>
      <c r="I33" s="711" t="s">
        <v>3</v>
      </c>
      <c r="J33" s="10" t="s">
        <v>11</v>
      </c>
      <c r="K33" s="680">
        <v>314</v>
      </c>
      <c r="L33" s="719">
        <f>F33*K33</f>
        <v>15835.02</v>
      </c>
    </row>
    <row r="34" spans="1:12" x14ac:dyDescent="0.15">
      <c r="A34" s="1013"/>
      <c r="B34" s="754" t="s">
        <v>74</v>
      </c>
      <c r="C34" s="759">
        <v>2500</v>
      </c>
      <c r="D34" s="755">
        <f>31.41+8.17</f>
        <v>39.58</v>
      </c>
      <c r="E34" s="854"/>
      <c r="F34" s="857">
        <f>31.41+8.17</f>
        <v>39.58</v>
      </c>
      <c r="G34" s="756" t="s">
        <v>24</v>
      </c>
      <c r="H34" s="757"/>
      <c r="I34" s="711"/>
      <c r="J34" s="10"/>
      <c r="K34" s="680"/>
      <c r="L34" s="719"/>
    </row>
    <row r="35" spans="1:12" x14ac:dyDescent="0.15">
      <c r="A35" s="671">
        <v>124</v>
      </c>
      <c r="B35" s="754" t="s">
        <v>77</v>
      </c>
      <c r="C35" s="152"/>
      <c r="D35" s="755">
        <v>2.4</v>
      </c>
      <c r="E35" s="855">
        <v>1</v>
      </c>
      <c r="F35" s="858">
        <f t="shared" si="2"/>
        <v>2.4</v>
      </c>
      <c r="G35" s="756" t="s">
        <v>24</v>
      </c>
      <c r="H35" s="757"/>
      <c r="I35" s="711" t="s">
        <v>3</v>
      </c>
      <c r="J35" s="10" t="s">
        <v>11</v>
      </c>
      <c r="K35" s="680">
        <v>314</v>
      </c>
      <c r="L35" s="719">
        <f>F35*K35</f>
        <v>753.6</v>
      </c>
    </row>
    <row r="36" spans="1:12" x14ac:dyDescent="0.15">
      <c r="A36" s="671">
        <v>125</v>
      </c>
      <c r="B36" s="754" t="s">
        <v>211</v>
      </c>
      <c r="C36" s="152"/>
      <c r="D36" s="755">
        <v>2.95</v>
      </c>
      <c r="E36" s="855">
        <v>1</v>
      </c>
      <c r="F36" s="754">
        <f t="shared" si="2"/>
        <v>2.95</v>
      </c>
      <c r="G36" s="756" t="s">
        <v>24</v>
      </c>
      <c r="H36" s="757"/>
      <c r="I36" s="711" t="s">
        <v>3</v>
      </c>
      <c r="J36" s="10" t="s">
        <v>11</v>
      </c>
      <c r="K36" s="680">
        <v>314</v>
      </c>
      <c r="L36" s="719">
        <f>F36*K36</f>
        <v>926.30000000000007</v>
      </c>
    </row>
    <row r="37" spans="1:12" s="4" customFormat="1" hidden="1" x14ac:dyDescent="0.15">
      <c r="A37" s="671"/>
      <c r="B37" s="754" t="s">
        <v>81</v>
      </c>
      <c r="C37" s="152"/>
      <c r="D37" s="762">
        <f>SUM(0.6*1.9)</f>
        <v>1.1399999999999999</v>
      </c>
      <c r="E37" s="854"/>
      <c r="F37" s="754"/>
      <c r="G37" s="763"/>
      <c r="H37" s="764"/>
      <c r="I37" s="711"/>
      <c r="J37" s="10"/>
      <c r="K37" s="680"/>
      <c r="L37" s="719"/>
    </row>
    <row r="38" spans="1:12" s="4" customFormat="1" hidden="1" x14ac:dyDescent="0.15">
      <c r="A38" s="671"/>
      <c r="B38" s="754" t="s">
        <v>82</v>
      </c>
      <c r="C38" s="152"/>
      <c r="D38" s="755">
        <f>SUM(1.6*1)</f>
        <v>1.6</v>
      </c>
      <c r="E38" s="854"/>
      <c r="F38" s="760"/>
      <c r="G38" s="756"/>
      <c r="H38" s="757"/>
      <c r="I38" s="711"/>
      <c r="J38" s="10"/>
      <c r="K38" s="680"/>
      <c r="L38" s="719"/>
    </row>
    <row r="39" spans="1:12" s="4" customFormat="1" hidden="1" x14ac:dyDescent="0.15">
      <c r="A39" s="671"/>
      <c r="B39" s="754" t="s">
        <v>83</v>
      </c>
      <c r="C39" s="152"/>
      <c r="D39" s="755">
        <f>SUM(1.3*1)</f>
        <v>1.3</v>
      </c>
      <c r="E39" s="854"/>
      <c r="F39" s="760"/>
      <c r="G39" s="756"/>
      <c r="H39" s="757"/>
      <c r="I39" s="711"/>
      <c r="J39" s="10"/>
      <c r="K39" s="680"/>
      <c r="L39" s="719"/>
    </row>
    <row r="40" spans="1:12" x14ac:dyDescent="0.15">
      <c r="A40" s="671"/>
      <c r="B40" s="754"/>
      <c r="C40" s="152"/>
      <c r="D40" s="755"/>
      <c r="E40" s="855"/>
      <c r="F40" s="760"/>
      <c r="G40" s="756"/>
      <c r="H40" s="757"/>
      <c r="I40" s="674"/>
      <c r="J40" s="761"/>
      <c r="K40" s="680"/>
      <c r="L40" s="719"/>
    </row>
    <row r="41" spans="1:12" ht="14.25" thickBot="1" x14ac:dyDescent="0.2">
      <c r="A41" s="672"/>
      <c r="B41" s="765" t="s">
        <v>33</v>
      </c>
      <c r="C41" s="153"/>
      <c r="D41" s="766"/>
      <c r="E41" s="856">
        <f>SUBTOTAL(109,E9:E36)</f>
        <v>73</v>
      </c>
      <c r="F41" s="859">
        <f>SUBTOTAL(109,F9:F36)</f>
        <v>1150.4800000000002</v>
      </c>
      <c r="G41" s="25"/>
      <c r="H41" s="767"/>
      <c r="I41" s="699"/>
      <c r="J41" s="385"/>
      <c r="K41" s="385">
        <f>SUBTOTAL(109,K9:K36)</f>
        <v>7536</v>
      </c>
      <c r="L41" s="768">
        <f>SUBTOTAL(109,L9:L36)</f>
        <v>348822.60000000003</v>
      </c>
    </row>
    <row r="42" spans="1:12" x14ac:dyDescent="0.15">
      <c r="A42" s="769" t="s">
        <v>84</v>
      </c>
      <c r="B42" s="770"/>
      <c r="C42" s="771"/>
      <c r="D42" s="772"/>
      <c r="E42" s="773"/>
      <c r="F42" s="770"/>
      <c r="G42" s="774"/>
      <c r="H42" s="775"/>
      <c r="I42" s="776"/>
      <c r="J42" s="777"/>
      <c r="K42" s="706"/>
      <c r="L42" s="778"/>
    </row>
    <row r="43" spans="1:12" x14ac:dyDescent="0.15">
      <c r="A43" s="671">
        <v>201</v>
      </c>
      <c r="B43" s="754" t="s">
        <v>212</v>
      </c>
      <c r="C43" s="152"/>
      <c r="D43" s="755">
        <v>13.04</v>
      </c>
      <c r="E43" s="779">
        <v>1</v>
      </c>
      <c r="F43" s="754">
        <f>SUM($D43*E43)</f>
        <v>13.04</v>
      </c>
      <c r="G43" s="756" t="s">
        <v>24</v>
      </c>
      <c r="H43" s="757"/>
      <c r="I43" s="711" t="s">
        <v>3</v>
      </c>
      <c r="J43" s="10" t="s">
        <v>11</v>
      </c>
      <c r="K43" s="680">
        <v>314</v>
      </c>
      <c r="L43" s="719">
        <f>F43*K43</f>
        <v>4094.56</v>
      </c>
    </row>
    <row r="44" spans="1:12" x14ac:dyDescent="0.15">
      <c r="A44" s="671">
        <v>202</v>
      </c>
      <c r="B44" s="754" t="s">
        <v>85</v>
      </c>
      <c r="C44" s="152"/>
      <c r="D44" s="755">
        <v>289.08</v>
      </c>
      <c r="E44" s="779">
        <v>1</v>
      </c>
      <c r="F44" s="754">
        <f>SUM($D44*E44)</f>
        <v>289.08</v>
      </c>
      <c r="G44" s="756" t="s">
        <v>24</v>
      </c>
      <c r="H44" s="757"/>
      <c r="I44" s="720" t="s">
        <v>3</v>
      </c>
      <c r="J44" s="10" t="s">
        <v>11</v>
      </c>
      <c r="K44" s="680">
        <v>314</v>
      </c>
      <c r="L44" s="719">
        <f>F44*K44</f>
        <v>90771.12</v>
      </c>
    </row>
    <row r="45" spans="1:12" x14ac:dyDescent="0.15">
      <c r="A45" s="671">
        <v>203</v>
      </c>
      <c r="B45" s="754" t="s">
        <v>89</v>
      </c>
      <c r="C45" s="152"/>
      <c r="D45" s="755">
        <v>31.75</v>
      </c>
      <c r="E45" s="779">
        <v>1</v>
      </c>
      <c r="F45" s="754">
        <f>SUM($D45*E45)</f>
        <v>31.75</v>
      </c>
      <c r="G45" s="756" t="s">
        <v>24</v>
      </c>
      <c r="H45" s="757"/>
      <c r="I45" s="720" t="s">
        <v>3</v>
      </c>
      <c r="J45" s="10" t="s">
        <v>11</v>
      </c>
      <c r="K45" s="680">
        <v>314</v>
      </c>
      <c r="L45" s="719">
        <f>F45*K45</f>
        <v>9969.5</v>
      </c>
    </row>
    <row r="46" spans="1:12" s="4" customFormat="1" x14ac:dyDescent="0.15">
      <c r="A46" s="671" t="s">
        <v>175</v>
      </c>
      <c r="B46" s="754" t="s">
        <v>91</v>
      </c>
      <c r="C46" s="152"/>
      <c r="D46" s="755">
        <v>5.69</v>
      </c>
      <c r="E46" s="779">
        <v>1</v>
      </c>
      <c r="F46" s="754">
        <f>SUM($D46*E46)</f>
        <v>5.69</v>
      </c>
      <c r="G46" s="756" t="s">
        <v>24</v>
      </c>
      <c r="H46" s="757"/>
      <c r="I46" s="720" t="s">
        <v>3</v>
      </c>
      <c r="J46" s="10" t="s">
        <v>11</v>
      </c>
      <c r="K46" s="680">
        <v>314</v>
      </c>
      <c r="L46" s="719">
        <f>F46*K46</f>
        <v>1786.66</v>
      </c>
    </row>
    <row r="47" spans="1:12" x14ac:dyDescent="0.15">
      <c r="A47" s="671">
        <v>204</v>
      </c>
      <c r="B47" s="754" t="s">
        <v>87</v>
      </c>
      <c r="C47" s="152"/>
      <c r="D47" s="755">
        <v>254</v>
      </c>
      <c r="E47" s="779">
        <v>1</v>
      </c>
      <c r="F47" s="858">
        <f>SUM($D47*E47)</f>
        <v>254</v>
      </c>
      <c r="G47" s="756" t="s">
        <v>24</v>
      </c>
      <c r="H47" s="757"/>
      <c r="I47" s="720" t="s">
        <v>3</v>
      </c>
      <c r="J47" s="10" t="s">
        <v>11</v>
      </c>
      <c r="K47" s="680">
        <v>314</v>
      </c>
      <c r="L47" s="719">
        <f>F47*K47</f>
        <v>79756</v>
      </c>
    </row>
    <row r="48" spans="1:12" hidden="1" x14ac:dyDescent="0.15">
      <c r="A48" s="671">
        <v>205</v>
      </c>
      <c r="B48" s="754" t="s">
        <v>69</v>
      </c>
      <c r="C48" s="152"/>
      <c r="D48" s="755"/>
      <c r="E48" s="779"/>
      <c r="F48" s="760"/>
      <c r="G48" s="756"/>
      <c r="H48" s="757"/>
      <c r="I48" s="780"/>
      <c r="J48" s="758"/>
      <c r="K48" s="680"/>
      <c r="L48" s="719"/>
    </row>
    <row r="49" spans="1:12" hidden="1" x14ac:dyDescent="0.15">
      <c r="A49" s="671">
        <v>206</v>
      </c>
      <c r="B49" s="754" t="s">
        <v>69</v>
      </c>
      <c r="C49" s="152"/>
      <c r="D49" s="755"/>
      <c r="E49" s="779"/>
      <c r="F49" s="760"/>
      <c r="G49" s="756"/>
      <c r="H49" s="757"/>
      <c r="I49" s="780"/>
      <c r="J49" s="758"/>
      <c r="K49" s="680"/>
      <c r="L49" s="719"/>
    </row>
    <row r="50" spans="1:12" hidden="1" x14ac:dyDescent="0.15">
      <c r="A50" s="671">
        <v>207</v>
      </c>
      <c r="B50" s="754" t="s">
        <v>69</v>
      </c>
      <c r="C50" s="152"/>
      <c r="D50" s="755"/>
      <c r="E50" s="779"/>
      <c r="F50" s="760"/>
      <c r="G50" s="756"/>
      <c r="H50" s="757"/>
      <c r="I50" s="780"/>
      <c r="J50" s="758"/>
      <c r="K50" s="680"/>
      <c r="L50" s="719"/>
    </row>
    <row r="51" spans="1:12" hidden="1" x14ac:dyDescent="0.15">
      <c r="A51" s="671">
        <v>208</v>
      </c>
      <c r="B51" s="754" t="s">
        <v>69</v>
      </c>
      <c r="C51" s="152"/>
      <c r="D51" s="755"/>
      <c r="E51" s="779"/>
      <c r="F51" s="760"/>
      <c r="G51" s="756"/>
      <c r="H51" s="757"/>
      <c r="I51" s="780"/>
      <c r="J51" s="758"/>
      <c r="K51" s="680"/>
      <c r="L51" s="719"/>
    </row>
    <row r="52" spans="1:12" x14ac:dyDescent="0.15">
      <c r="A52" s="671"/>
      <c r="B52" s="754"/>
      <c r="C52" s="152"/>
      <c r="D52" s="755"/>
      <c r="E52" s="779"/>
      <c r="F52" s="760"/>
      <c r="G52" s="756"/>
      <c r="H52" s="757"/>
      <c r="I52" s="780"/>
      <c r="J52" s="758"/>
      <c r="K52" s="680"/>
      <c r="L52" s="719"/>
    </row>
    <row r="53" spans="1:12" ht="14.25" thickBot="1" x14ac:dyDescent="0.2">
      <c r="A53" s="781"/>
      <c r="B53" s="782" t="s">
        <v>33</v>
      </c>
      <c r="C53" s="783"/>
      <c r="D53" s="784"/>
      <c r="E53" s="785">
        <f>SUBTOTAL(109,E43:E47)</f>
        <v>5</v>
      </c>
      <c r="F53" s="860">
        <f>SUBTOTAL(109,F43:F47)</f>
        <v>593.55999999999995</v>
      </c>
      <c r="G53" s="786"/>
      <c r="H53" s="787"/>
      <c r="I53" s="788"/>
      <c r="J53" s="789"/>
      <c r="K53" s="789">
        <f>SUBTOTAL(109,K43:K47)</f>
        <v>1570</v>
      </c>
      <c r="L53" s="790">
        <f>SUBTOTAL(109,L43:L47)</f>
        <v>186377.84</v>
      </c>
    </row>
    <row r="54" spans="1:12" x14ac:dyDescent="0.15">
      <c r="A54" s="670" t="s">
        <v>93</v>
      </c>
      <c r="B54" s="791"/>
      <c r="C54" s="792"/>
      <c r="D54" s="793"/>
      <c r="E54" s="794"/>
      <c r="F54" s="791"/>
      <c r="G54" s="795"/>
      <c r="H54" s="796"/>
      <c r="I54" s="797"/>
      <c r="J54" s="753"/>
      <c r="K54" s="729"/>
      <c r="L54" s="732"/>
    </row>
    <row r="55" spans="1:12" x14ac:dyDescent="0.15">
      <c r="A55" s="671">
        <v>301</v>
      </c>
      <c r="B55" s="754" t="s">
        <v>94</v>
      </c>
      <c r="C55" s="152">
        <v>2400</v>
      </c>
      <c r="D55" s="755">
        <v>7.1</v>
      </c>
      <c r="E55" s="779">
        <v>1</v>
      </c>
      <c r="F55" s="858">
        <f>SUM($D55*E55)</f>
        <v>7.1</v>
      </c>
      <c r="G55" s="756" t="s">
        <v>24</v>
      </c>
      <c r="H55" s="757"/>
      <c r="I55" s="720" t="s">
        <v>3</v>
      </c>
      <c r="J55" s="10" t="s">
        <v>7</v>
      </c>
      <c r="K55" s="680">
        <v>104</v>
      </c>
      <c r="L55" s="719">
        <f t="shared" ref="L55:L65" si="3">F55*K55</f>
        <v>738.4</v>
      </c>
    </row>
    <row r="56" spans="1:12" x14ac:dyDescent="0.15">
      <c r="A56" s="671">
        <v>302</v>
      </c>
      <c r="B56" s="754" t="s">
        <v>176</v>
      </c>
      <c r="C56" s="152">
        <v>2500</v>
      </c>
      <c r="D56" s="755">
        <v>13.3</v>
      </c>
      <c r="E56" s="779">
        <v>1</v>
      </c>
      <c r="F56" s="858">
        <f t="shared" ref="F56:F65" si="4">SUM($D56*E56)</f>
        <v>13.3</v>
      </c>
      <c r="G56" s="756" t="s">
        <v>24</v>
      </c>
      <c r="H56" s="757"/>
      <c r="I56" s="720" t="s">
        <v>3</v>
      </c>
      <c r="J56" s="10" t="s">
        <v>11</v>
      </c>
      <c r="K56" s="680">
        <v>314</v>
      </c>
      <c r="L56" s="719">
        <f t="shared" si="3"/>
        <v>4176.2</v>
      </c>
    </row>
    <row r="57" spans="1:12" x14ac:dyDescent="0.15">
      <c r="A57" s="671" t="s">
        <v>213</v>
      </c>
      <c r="B57" s="754" t="s">
        <v>176</v>
      </c>
      <c r="C57" s="152">
        <v>2500</v>
      </c>
      <c r="D57" s="755">
        <v>19.600000000000001</v>
      </c>
      <c r="E57" s="779">
        <v>1</v>
      </c>
      <c r="F57" s="858">
        <f t="shared" si="4"/>
        <v>19.600000000000001</v>
      </c>
      <c r="G57" s="756" t="s">
        <v>24</v>
      </c>
      <c r="H57" s="757"/>
      <c r="I57" s="720" t="s">
        <v>3</v>
      </c>
      <c r="J57" s="10" t="s">
        <v>11</v>
      </c>
      <c r="K57" s="680">
        <v>314</v>
      </c>
      <c r="L57" s="719">
        <f t="shared" si="3"/>
        <v>6154.4000000000005</v>
      </c>
    </row>
    <row r="58" spans="1:12" x14ac:dyDescent="0.15">
      <c r="A58" s="671">
        <v>303</v>
      </c>
      <c r="B58" s="754" t="s">
        <v>96</v>
      </c>
      <c r="C58" s="152"/>
      <c r="D58" s="755">
        <v>6.76</v>
      </c>
      <c r="E58" s="779">
        <v>2</v>
      </c>
      <c r="F58" s="858">
        <f t="shared" si="4"/>
        <v>13.52</v>
      </c>
      <c r="G58" s="756" t="s">
        <v>24</v>
      </c>
      <c r="H58" s="757"/>
      <c r="I58" s="711" t="s">
        <v>3</v>
      </c>
      <c r="J58" s="10" t="s">
        <v>11</v>
      </c>
      <c r="K58" s="680">
        <v>314</v>
      </c>
      <c r="L58" s="719">
        <f t="shared" si="3"/>
        <v>4245.28</v>
      </c>
    </row>
    <row r="59" spans="1:12" x14ac:dyDescent="0.15">
      <c r="A59" s="671">
        <v>304</v>
      </c>
      <c r="B59" s="754" t="s">
        <v>97</v>
      </c>
      <c r="C59" s="152">
        <v>2500</v>
      </c>
      <c r="D59" s="755">
        <v>18.53</v>
      </c>
      <c r="E59" s="779">
        <v>2</v>
      </c>
      <c r="F59" s="858">
        <f t="shared" si="4"/>
        <v>37.06</v>
      </c>
      <c r="G59" s="756" t="s">
        <v>24</v>
      </c>
      <c r="H59" s="757"/>
      <c r="I59" s="711" t="s">
        <v>3</v>
      </c>
      <c r="J59" s="10" t="s">
        <v>11</v>
      </c>
      <c r="K59" s="680">
        <v>314</v>
      </c>
      <c r="L59" s="719">
        <f t="shared" si="3"/>
        <v>11636.84</v>
      </c>
    </row>
    <row r="60" spans="1:12" x14ac:dyDescent="0.15">
      <c r="A60" s="671">
        <v>305</v>
      </c>
      <c r="B60" s="754" t="s">
        <v>98</v>
      </c>
      <c r="C60" s="152">
        <v>2400</v>
      </c>
      <c r="D60" s="755">
        <v>25.41</v>
      </c>
      <c r="E60" s="779">
        <v>1</v>
      </c>
      <c r="F60" s="858">
        <f t="shared" si="4"/>
        <v>25.41</v>
      </c>
      <c r="G60" s="756" t="s">
        <v>24</v>
      </c>
      <c r="H60" s="757"/>
      <c r="I60" s="720" t="s">
        <v>3</v>
      </c>
      <c r="J60" s="10" t="s">
        <v>7</v>
      </c>
      <c r="K60" s="680">
        <v>104</v>
      </c>
      <c r="L60" s="719">
        <f t="shared" si="3"/>
        <v>2642.64</v>
      </c>
    </row>
    <row r="61" spans="1:12" x14ac:dyDescent="0.15">
      <c r="A61" s="671">
        <v>306</v>
      </c>
      <c r="B61" s="754" t="s">
        <v>177</v>
      </c>
      <c r="C61" s="152">
        <v>2500</v>
      </c>
      <c r="D61" s="755">
        <v>7.9</v>
      </c>
      <c r="E61" s="779">
        <v>1</v>
      </c>
      <c r="F61" s="858">
        <f t="shared" si="4"/>
        <v>7.9</v>
      </c>
      <c r="G61" s="756" t="s">
        <v>24</v>
      </c>
      <c r="H61" s="757"/>
      <c r="I61" s="720" t="s">
        <v>3</v>
      </c>
      <c r="J61" s="10" t="s">
        <v>8</v>
      </c>
      <c r="K61" s="680">
        <v>156</v>
      </c>
      <c r="L61" s="719">
        <f t="shared" si="3"/>
        <v>1232.4000000000001</v>
      </c>
    </row>
    <row r="62" spans="1:12" x14ac:dyDescent="0.15">
      <c r="A62" s="671">
        <v>307</v>
      </c>
      <c r="B62" s="754" t="s">
        <v>100</v>
      </c>
      <c r="C62" s="152">
        <v>2500</v>
      </c>
      <c r="D62" s="755">
        <v>5.67</v>
      </c>
      <c r="E62" s="779">
        <v>1</v>
      </c>
      <c r="F62" s="858">
        <f t="shared" si="4"/>
        <v>5.67</v>
      </c>
      <c r="G62" s="756" t="s">
        <v>24</v>
      </c>
      <c r="H62" s="757"/>
      <c r="I62" s="720" t="s">
        <v>3</v>
      </c>
      <c r="J62" s="10" t="s">
        <v>8</v>
      </c>
      <c r="K62" s="680">
        <v>156</v>
      </c>
      <c r="L62" s="719">
        <f t="shared" si="3"/>
        <v>884.52</v>
      </c>
    </row>
    <row r="63" spans="1:12" x14ac:dyDescent="0.15">
      <c r="A63" s="671">
        <v>308</v>
      </c>
      <c r="B63" s="754" t="s">
        <v>29</v>
      </c>
      <c r="C63" s="152">
        <v>2500</v>
      </c>
      <c r="D63" s="755">
        <v>38.25</v>
      </c>
      <c r="E63" s="779">
        <v>2</v>
      </c>
      <c r="F63" s="858">
        <f t="shared" si="4"/>
        <v>76.5</v>
      </c>
      <c r="G63" s="756" t="s">
        <v>24</v>
      </c>
      <c r="H63" s="757"/>
      <c r="I63" s="711" t="s">
        <v>3</v>
      </c>
      <c r="J63" s="10" t="s">
        <v>11</v>
      </c>
      <c r="K63" s="680">
        <v>314</v>
      </c>
      <c r="L63" s="719">
        <f t="shared" si="3"/>
        <v>24021</v>
      </c>
    </row>
    <row r="64" spans="1:12" x14ac:dyDescent="0.15">
      <c r="A64" s="671">
        <v>309</v>
      </c>
      <c r="B64" s="754" t="s">
        <v>103</v>
      </c>
      <c r="C64" s="152">
        <v>2500</v>
      </c>
      <c r="D64" s="755">
        <v>54.74</v>
      </c>
      <c r="E64" s="779">
        <v>2</v>
      </c>
      <c r="F64" s="858">
        <f t="shared" si="4"/>
        <v>109.48</v>
      </c>
      <c r="G64" s="756" t="s">
        <v>24</v>
      </c>
      <c r="H64" s="757"/>
      <c r="I64" s="711" t="s">
        <v>3</v>
      </c>
      <c r="J64" s="10" t="s">
        <v>11</v>
      </c>
      <c r="K64" s="680">
        <v>314</v>
      </c>
      <c r="L64" s="719">
        <f t="shared" si="3"/>
        <v>34376.720000000001</v>
      </c>
    </row>
    <row r="65" spans="1:12" x14ac:dyDescent="0.15">
      <c r="A65" s="671">
        <v>310</v>
      </c>
      <c r="B65" s="754" t="s">
        <v>214</v>
      </c>
      <c r="C65" s="152">
        <v>2400</v>
      </c>
      <c r="D65" s="755">
        <v>32.67</v>
      </c>
      <c r="E65" s="779">
        <v>1</v>
      </c>
      <c r="F65" s="858">
        <f t="shared" si="4"/>
        <v>32.67</v>
      </c>
      <c r="G65" s="756" t="s">
        <v>24</v>
      </c>
      <c r="H65" s="757"/>
      <c r="I65" s="720" t="s">
        <v>3</v>
      </c>
      <c r="J65" s="10" t="s">
        <v>7</v>
      </c>
      <c r="K65" s="680">
        <v>104</v>
      </c>
      <c r="L65" s="719">
        <f t="shared" si="3"/>
        <v>3397.6800000000003</v>
      </c>
    </row>
    <row r="66" spans="1:12" x14ac:dyDescent="0.15">
      <c r="A66" s="671"/>
      <c r="B66" s="754"/>
      <c r="C66" s="152"/>
      <c r="D66" s="755"/>
      <c r="E66" s="779"/>
      <c r="F66" s="760"/>
      <c r="G66" s="756"/>
      <c r="H66" s="757"/>
      <c r="I66" s="780"/>
      <c r="J66" s="758"/>
      <c r="K66" s="680"/>
      <c r="L66" s="719"/>
    </row>
    <row r="67" spans="1:12" ht="14.25" thickBot="1" x14ac:dyDescent="0.2">
      <c r="A67" s="672"/>
      <c r="B67" s="765" t="s">
        <v>33</v>
      </c>
      <c r="C67" s="153"/>
      <c r="D67" s="766"/>
      <c r="E67" s="798">
        <f>SUBTOTAL(109,E55:E65)</f>
        <v>15</v>
      </c>
      <c r="F67" s="861">
        <f>SUBTOTAL(109,F55:F65)</f>
        <v>348.21000000000004</v>
      </c>
      <c r="G67" s="799"/>
      <c r="H67" s="800"/>
      <c r="I67" s="801"/>
      <c r="J67" s="802"/>
      <c r="K67" s="802">
        <f>SUBTOTAL(109,K55:K65)</f>
        <v>2508</v>
      </c>
      <c r="L67" s="803">
        <f>SUBTOTAL(109,L55:L65)</f>
        <v>93506.079999999987</v>
      </c>
    </row>
    <row r="68" spans="1:12" x14ac:dyDescent="0.15">
      <c r="A68" s="804" t="s">
        <v>106</v>
      </c>
      <c r="B68" s="770"/>
      <c r="C68" s="771"/>
      <c r="D68" s="772"/>
      <c r="E68" s="773"/>
      <c r="F68" s="770"/>
      <c r="G68" s="774"/>
      <c r="H68" s="775"/>
      <c r="I68" s="776"/>
      <c r="J68" s="777"/>
      <c r="K68" s="706"/>
      <c r="L68" s="778"/>
    </row>
    <row r="69" spans="1:12" x14ac:dyDescent="0.15">
      <c r="A69" s="671">
        <v>401</v>
      </c>
      <c r="B69" s="754" t="s">
        <v>107</v>
      </c>
      <c r="C69" s="152"/>
      <c r="D69" s="755">
        <v>2.2200000000000002</v>
      </c>
      <c r="E69" s="854">
        <v>2</v>
      </c>
      <c r="F69" s="858">
        <f t="shared" ref="F69:F87" si="5">SUM($D69*E69)</f>
        <v>4.4400000000000004</v>
      </c>
      <c r="G69" s="756" t="s">
        <v>24</v>
      </c>
      <c r="H69" s="757"/>
      <c r="I69" s="720" t="s">
        <v>3</v>
      </c>
      <c r="J69" s="10" t="s">
        <v>7</v>
      </c>
      <c r="K69" s="680">
        <v>104</v>
      </c>
      <c r="L69" s="719">
        <f t="shared" ref="L69:L89" si="6">F69*K69</f>
        <v>461.76000000000005</v>
      </c>
    </row>
    <row r="70" spans="1:12" x14ac:dyDescent="0.15">
      <c r="A70" s="671">
        <v>402</v>
      </c>
      <c r="B70" s="695" t="s">
        <v>215</v>
      </c>
      <c r="C70" s="152"/>
      <c r="D70" s="755">
        <v>6.1</v>
      </c>
      <c r="E70" s="854">
        <v>2</v>
      </c>
      <c r="F70" s="858">
        <f t="shared" si="5"/>
        <v>12.2</v>
      </c>
      <c r="G70" s="756" t="s">
        <v>24</v>
      </c>
      <c r="H70" s="757"/>
      <c r="I70" s="720" t="s">
        <v>153</v>
      </c>
      <c r="J70" s="10" t="s">
        <v>218</v>
      </c>
      <c r="K70" s="680">
        <v>993</v>
      </c>
      <c r="L70" s="719">
        <f t="shared" si="6"/>
        <v>12114.599999999999</v>
      </c>
    </row>
    <row r="71" spans="1:12" x14ac:dyDescent="0.15">
      <c r="A71" s="671">
        <v>403</v>
      </c>
      <c r="B71" s="754" t="s">
        <v>109</v>
      </c>
      <c r="C71" s="152"/>
      <c r="D71" s="755">
        <v>2.1</v>
      </c>
      <c r="E71" s="854">
        <v>4</v>
      </c>
      <c r="F71" s="858">
        <v>8.4</v>
      </c>
      <c r="G71" s="756" t="s">
        <v>24</v>
      </c>
      <c r="H71" s="757"/>
      <c r="I71" s="720" t="s">
        <v>153</v>
      </c>
      <c r="J71" s="10" t="s">
        <v>218</v>
      </c>
      <c r="K71" s="680">
        <v>993</v>
      </c>
      <c r="L71" s="719">
        <f t="shared" si="6"/>
        <v>8341.2000000000007</v>
      </c>
    </row>
    <row r="72" spans="1:12" x14ac:dyDescent="0.15">
      <c r="A72" s="671">
        <v>404</v>
      </c>
      <c r="B72" s="754" t="s">
        <v>179</v>
      </c>
      <c r="C72" s="152"/>
      <c r="D72" s="755">
        <v>6.12</v>
      </c>
      <c r="E72" s="854">
        <v>2</v>
      </c>
      <c r="F72" s="858">
        <f t="shared" si="5"/>
        <v>12.24</v>
      </c>
      <c r="G72" s="756" t="s">
        <v>24</v>
      </c>
      <c r="H72" s="757"/>
      <c r="I72" s="720" t="s">
        <v>3</v>
      </c>
      <c r="J72" s="10" t="s">
        <v>353</v>
      </c>
      <c r="K72" s="680">
        <v>104</v>
      </c>
      <c r="L72" s="719">
        <f t="shared" si="6"/>
        <v>1272.96</v>
      </c>
    </row>
    <row r="73" spans="1:12" x14ac:dyDescent="0.15">
      <c r="A73" s="671">
        <v>405</v>
      </c>
      <c r="B73" s="754" t="s">
        <v>96</v>
      </c>
      <c r="C73" s="152"/>
      <c r="D73" s="755">
        <v>8.75</v>
      </c>
      <c r="E73" s="854">
        <v>1</v>
      </c>
      <c r="F73" s="858">
        <f t="shared" si="5"/>
        <v>8.75</v>
      </c>
      <c r="G73" s="756" t="s">
        <v>24</v>
      </c>
      <c r="H73" s="757"/>
      <c r="I73" s="711" t="s">
        <v>3</v>
      </c>
      <c r="J73" s="10" t="s">
        <v>11</v>
      </c>
      <c r="K73" s="680">
        <v>314</v>
      </c>
      <c r="L73" s="719">
        <f t="shared" si="6"/>
        <v>2747.5</v>
      </c>
    </row>
    <row r="74" spans="1:12" x14ac:dyDescent="0.15">
      <c r="A74" s="671" t="s">
        <v>184</v>
      </c>
      <c r="B74" s="754" t="s">
        <v>96</v>
      </c>
      <c r="C74" s="152"/>
      <c r="D74" s="755">
        <v>10.17</v>
      </c>
      <c r="E74" s="854">
        <v>1</v>
      </c>
      <c r="F74" s="858">
        <f t="shared" si="5"/>
        <v>10.17</v>
      </c>
      <c r="G74" s="756" t="s">
        <v>24</v>
      </c>
      <c r="H74" s="757"/>
      <c r="I74" s="711" t="s">
        <v>3</v>
      </c>
      <c r="J74" s="10" t="s">
        <v>11</v>
      </c>
      <c r="K74" s="680">
        <v>314</v>
      </c>
      <c r="L74" s="719">
        <f t="shared" si="6"/>
        <v>3193.38</v>
      </c>
    </row>
    <row r="75" spans="1:12" x14ac:dyDescent="0.15">
      <c r="A75" s="671">
        <v>406</v>
      </c>
      <c r="B75" s="754" t="s">
        <v>110</v>
      </c>
      <c r="C75" s="152"/>
      <c r="D75" s="755">
        <v>13.26</v>
      </c>
      <c r="E75" s="854">
        <v>1</v>
      </c>
      <c r="F75" s="858">
        <f t="shared" si="5"/>
        <v>13.26</v>
      </c>
      <c r="G75" s="756" t="s">
        <v>24</v>
      </c>
      <c r="H75" s="757"/>
      <c r="I75" s="720" t="s">
        <v>3</v>
      </c>
      <c r="J75" s="10" t="s">
        <v>11</v>
      </c>
      <c r="K75" s="680">
        <v>314</v>
      </c>
      <c r="L75" s="719">
        <f t="shared" si="6"/>
        <v>4163.6400000000003</v>
      </c>
    </row>
    <row r="76" spans="1:12" hidden="1" x14ac:dyDescent="0.15">
      <c r="A76" s="671">
        <v>407</v>
      </c>
      <c r="B76" s="754" t="s">
        <v>186</v>
      </c>
      <c r="C76" s="152"/>
      <c r="D76" s="755">
        <v>16.010000000000002</v>
      </c>
      <c r="E76" s="854"/>
      <c r="F76" s="858"/>
      <c r="G76" s="756" t="s">
        <v>24</v>
      </c>
      <c r="H76" s="757"/>
      <c r="I76" s="720"/>
      <c r="J76" s="10"/>
      <c r="K76" s="680"/>
      <c r="L76" s="719">
        <f t="shared" si="6"/>
        <v>0</v>
      </c>
    </row>
    <row r="77" spans="1:12" x14ac:dyDescent="0.15">
      <c r="A77" s="671">
        <v>408</v>
      </c>
      <c r="B77" s="754" t="s">
        <v>117</v>
      </c>
      <c r="C77" s="152">
        <v>2400</v>
      </c>
      <c r="D77" s="755">
        <v>8.64</v>
      </c>
      <c r="E77" s="854">
        <v>1</v>
      </c>
      <c r="F77" s="858">
        <f t="shared" si="5"/>
        <v>8.64</v>
      </c>
      <c r="G77" s="756" t="s">
        <v>24</v>
      </c>
      <c r="H77" s="757"/>
      <c r="I77" s="720" t="s">
        <v>3</v>
      </c>
      <c r="J77" s="10" t="s">
        <v>353</v>
      </c>
      <c r="K77" s="680">
        <v>104</v>
      </c>
      <c r="L77" s="719">
        <f t="shared" si="6"/>
        <v>898.56000000000006</v>
      </c>
    </row>
    <row r="78" spans="1:12" x14ac:dyDescent="0.15">
      <c r="A78" s="671">
        <v>409</v>
      </c>
      <c r="B78" s="754" t="s">
        <v>118</v>
      </c>
      <c r="C78" s="152"/>
      <c r="D78" s="755">
        <v>1.8</v>
      </c>
      <c r="E78" s="854">
        <v>2</v>
      </c>
      <c r="F78" s="858">
        <f t="shared" si="5"/>
        <v>3.6</v>
      </c>
      <c r="G78" s="756" t="s">
        <v>24</v>
      </c>
      <c r="H78" s="757"/>
      <c r="I78" s="720" t="s">
        <v>153</v>
      </c>
      <c r="J78" s="10" t="s">
        <v>154</v>
      </c>
      <c r="K78" s="680">
        <v>365</v>
      </c>
      <c r="L78" s="719">
        <f t="shared" si="6"/>
        <v>1314</v>
      </c>
    </row>
    <row r="79" spans="1:12" x14ac:dyDescent="0.15">
      <c r="A79" s="671">
        <v>410</v>
      </c>
      <c r="B79" s="754" t="s">
        <v>119</v>
      </c>
      <c r="C79" s="152"/>
      <c r="D79" s="755">
        <v>1.99</v>
      </c>
      <c r="E79" s="854">
        <v>1</v>
      </c>
      <c r="F79" s="858">
        <f t="shared" si="5"/>
        <v>1.99</v>
      </c>
      <c r="G79" s="756" t="s">
        <v>24</v>
      </c>
      <c r="H79" s="757"/>
      <c r="I79" s="720" t="s">
        <v>3</v>
      </c>
      <c r="J79" s="10" t="s">
        <v>353</v>
      </c>
      <c r="K79" s="680">
        <v>104</v>
      </c>
      <c r="L79" s="719">
        <f t="shared" si="6"/>
        <v>206.96</v>
      </c>
    </row>
    <row r="80" spans="1:12" hidden="1" x14ac:dyDescent="0.15">
      <c r="A80" s="671">
        <v>411</v>
      </c>
      <c r="B80" s="754" t="s">
        <v>120</v>
      </c>
      <c r="C80" s="152"/>
      <c r="D80" s="755">
        <v>1.6</v>
      </c>
      <c r="E80" s="854"/>
      <c r="F80" s="858"/>
      <c r="G80" s="756" t="s">
        <v>24</v>
      </c>
      <c r="H80" s="757"/>
      <c r="I80" s="720"/>
      <c r="J80" s="10"/>
      <c r="K80" s="680"/>
      <c r="L80" s="719">
        <f t="shared" si="6"/>
        <v>0</v>
      </c>
    </row>
    <row r="81" spans="1:12" x14ac:dyDescent="0.15">
      <c r="A81" s="671">
        <v>412</v>
      </c>
      <c r="B81" s="754" t="s">
        <v>129</v>
      </c>
      <c r="C81" s="152"/>
      <c r="D81" s="755">
        <v>82.61</v>
      </c>
      <c r="E81" s="854">
        <v>1</v>
      </c>
      <c r="F81" s="858">
        <f t="shared" si="5"/>
        <v>82.61</v>
      </c>
      <c r="G81" s="756" t="s">
        <v>24</v>
      </c>
      <c r="H81" s="757"/>
      <c r="I81" s="720" t="s">
        <v>3</v>
      </c>
      <c r="J81" s="10" t="s">
        <v>11</v>
      </c>
      <c r="K81" s="680">
        <v>314</v>
      </c>
      <c r="L81" s="719">
        <f t="shared" si="6"/>
        <v>25939.54</v>
      </c>
    </row>
    <row r="82" spans="1:12" x14ac:dyDescent="0.15">
      <c r="A82" s="671">
        <v>413</v>
      </c>
      <c r="B82" s="754" t="s">
        <v>130</v>
      </c>
      <c r="C82" s="152"/>
      <c r="D82" s="755">
        <v>12.56</v>
      </c>
      <c r="E82" s="854">
        <v>1</v>
      </c>
      <c r="F82" s="858">
        <f t="shared" si="5"/>
        <v>12.56</v>
      </c>
      <c r="G82" s="756" t="s">
        <v>24</v>
      </c>
      <c r="H82" s="757"/>
      <c r="I82" s="720" t="s">
        <v>3</v>
      </c>
      <c r="J82" s="10" t="s">
        <v>11</v>
      </c>
      <c r="K82" s="680">
        <v>314</v>
      </c>
      <c r="L82" s="719">
        <f t="shared" si="6"/>
        <v>3943.84</v>
      </c>
    </row>
    <row r="83" spans="1:12" x14ac:dyDescent="0.15">
      <c r="A83" s="671">
        <v>414</v>
      </c>
      <c r="B83" s="754" t="s">
        <v>131</v>
      </c>
      <c r="C83" s="152"/>
      <c r="D83" s="755">
        <v>18.57</v>
      </c>
      <c r="E83" s="854">
        <v>1</v>
      </c>
      <c r="F83" s="858">
        <f t="shared" si="5"/>
        <v>18.57</v>
      </c>
      <c r="G83" s="756" t="s">
        <v>24</v>
      </c>
      <c r="H83" s="757"/>
      <c r="I83" s="720" t="s">
        <v>3</v>
      </c>
      <c r="J83" s="10" t="s">
        <v>11</v>
      </c>
      <c r="K83" s="680">
        <v>314</v>
      </c>
      <c r="L83" s="719">
        <f t="shared" si="6"/>
        <v>5830.9800000000005</v>
      </c>
    </row>
    <row r="84" spans="1:12" x14ac:dyDescent="0.15">
      <c r="A84" s="671">
        <v>415</v>
      </c>
      <c r="B84" s="754" t="s">
        <v>124</v>
      </c>
      <c r="C84" s="152">
        <v>2500</v>
      </c>
      <c r="D84" s="755">
        <v>11.39</v>
      </c>
      <c r="E84" s="854">
        <v>2</v>
      </c>
      <c r="F84" s="858">
        <f t="shared" si="5"/>
        <v>22.78</v>
      </c>
      <c r="G84" s="756"/>
      <c r="H84" s="757" t="s">
        <v>116</v>
      </c>
      <c r="I84" s="720" t="s">
        <v>3</v>
      </c>
      <c r="J84" s="10" t="s">
        <v>11</v>
      </c>
      <c r="K84" s="680">
        <v>314</v>
      </c>
      <c r="L84" s="719">
        <f t="shared" si="6"/>
        <v>7152.92</v>
      </c>
    </row>
    <row r="85" spans="1:12" hidden="1" x14ac:dyDescent="0.15">
      <c r="A85" s="671">
        <v>416</v>
      </c>
      <c r="B85" s="754" t="s">
        <v>128</v>
      </c>
      <c r="C85" s="152"/>
      <c r="D85" s="755">
        <v>2.86</v>
      </c>
      <c r="E85" s="854"/>
      <c r="F85" s="858"/>
      <c r="G85" s="756" t="s">
        <v>24</v>
      </c>
      <c r="H85" s="757"/>
      <c r="I85" s="720"/>
      <c r="J85" s="10"/>
      <c r="K85" s="680"/>
      <c r="L85" s="719">
        <f t="shared" si="6"/>
        <v>0</v>
      </c>
    </row>
    <row r="86" spans="1:12" x14ac:dyDescent="0.15">
      <c r="A86" s="671">
        <v>417</v>
      </c>
      <c r="B86" s="754" t="s">
        <v>122</v>
      </c>
      <c r="C86" s="152"/>
      <c r="D86" s="755">
        <v>1.21</v>
      </c>
      <c r="E86" s="854">
        <v>4</v>
      </c>
      <c r="F86" s="858">
        <v>4.84</v>
      </c>
      <c r="G86" s="756" t="s">
        <v>24</v>
      </c>
      <c r="H86" s="757"/>
      <c r="I86" s="720" t="s">
        <v>3</v>
      </c>
      <c r="J86" s="10" t="s">
        <v>11</v>
      </c>
      <c r="K86" s="680">
        <v>314</v>
      </c>
      <c r="L86" s="719">
        <f t="shared" si="6"/>
        <v>1519.76</v>
      </c>
    </row>
    <row r="87" spans="1:12" x14ac:dyDescent="0.15">
      <c r="A87" s="671">
        <v>418</v>
      </c>
      <c r="B87" s="754" t="s">
        <v>126</v>
      </c>
      <c r="C87" s="152"/>
      <c r="D87" s="755">
        <v>1.6</v>
      </c>
      <c r="E87" s="854">
        <v>4</v>
      </c>
      <c r="F87" s="858">
        <f t="shared" si="5"/>
        <v>6.4</v>
      </c>
      <c r="G87" s="756"/>
      <c r="H87" s="757" t="s">
        <v>49</v>
      </c>
      <c r="I87" s="720" t="s">
        <v>3</v>
      </c>
      <c r="J87" s="10" t="s">
        <v>11</v>
      </c>
      <c r="K87" s="680">
        <v>314</v>
      </c>
      <c r="L87" s="719">
        <f t="shared" si="6"/>
        <v>2009.6000000000001</v>
      </c>
    </row>
    <row r="88" spans="1:12" hidden="1" x14ac:dyDescent="0.15">
      <c r="A88" s="981">
        <v>419</v>
      </c>
      <c r="B88" s="242" t="s">
        <v>804</v>
      </c>
      <c r="C88" s="943"/>
      <c r="D88" s="927"/>
      <c r="E88" s="944"/>
      <c r="F88" s="983"/>
      <c r="G88" s="234"/>
      <c r="H88" s="929"/>
      <c r="I88" s="936"/>
      <c r="J88" s="931"/>
      <c r="K88" s="197"/>
      <c r="L88" s="932">
        <f t="shared" si="6"/>
        <v>0</v>
      </c>
    </row>
    <row r="89" spans="1:12" hidden="1" x14ac:dyDescent="0.15">
      <c r="A89" s="671">
        <v>420</v>
      </c>
      <c r="B89" s="754" t="s">
        <v>216</v>
      </c>
      <c r="C89" s="152"/>
      <c r="D89" s="755"/>
      <c r="E89" s="854"/>
      <c r="F89" s="858"/>
      <c r="G89" s="756"/>
      <c r="H89" s="757"/>
      <c r="I89" s="612"/>
      <c r="J89" s="47"/>
      <c r="K89" s="680"/>
      <c r="L89" s="719">
        <f t="shared" si="6"/>
        <v>0</v>
      </c>
    </row>
    <row r="90" spans="1:12" hidden="1" x14ac:dyDescent="0.15">
      <c r="A90" s="671">
        <v>421</v>
      </c>
      <c r="B90" s="754" t="s">
        <v>79</v>
      </c>
      <c r="C90" s="152"/>
      <c r="D90" s="755">
        <v>2.57</v>
      </c>
      <c r="E90" s="854"/>
      <c r="F90" s="858"/>
      <c r="G90" s="756"/>
      <c r="H90" s="757"/>
      <c r="I90" s="720"/>
      <c r="J90" s="10"/>
      <c r="K90" s="680"/>
      <c r="L90" s="719"/>
    </row>
    <row r="91" spans="1:12" hidden="1" x14ac:dyDescent="0.15">
      <c r="A91" s="674"/>
      <c r="B91" s="754" t="s">
        <v>132</v>
      </c>
      <c r="C91" s="805"/>
      <c r="D91" s="693">
        <f>SUM(1.9*3.7+1.8*3.8+2.9*4.2+2*0.8)</f>
        <v>27.650000000000002</v>
      </c>
      <c r="E91" s="862"/>
      <c r="F91" s="844"/>
      <c r="G91" s="716"/>
      <c r="H91" s="717"/>
      <c r="I91" s="612"/>
      <c r="J91" s="47"/>
      <c r="K91" s="680"/>
      <c r="L91" s="719"/>
    </row>
    <row r="92" spans="1:12" s="4" customFormat="1" hidden="1" x14ac:dyDescent="0.15">
      <c r="A92" s="671"/>
      <c r="B92" s="754" t="s">
        <v>133</v>
      </c>
      <c r="C92" s="152"/>
      <c r="D92" s="755">
        <f>SUM(1.8*1.5)</f>
        <v>2.7</v>
      </c>
      <c r="E92" s="854"/>
      <c r="F92" s="858"/>
      <c r="G92" s="756"/>
      <c r="H92" s="757"/>
      <c r="I92" s="720"/>
      <c r="J92" s="10"/>
      <c r="K92" s="680"/>
      <c r="L92" s="719"/>
    </row>
    <row r="93" spans="1:12" s="4" customFormat="1" hidden="1" x14ac:dyDescent="0.15">
      <c r="A93" s="671"/>
      <c r="B93" s="754" t="s">
        <v>134</v>
      </c>
      <c r="C93" s="152"/>
      <c r="D93" s="755">
        <f>SUM(3.4*0.6)</f>
        <v>2.04</v>
      </c>
      <c r="E93" s="854"/>
      <c r="F93" s="858"/>
      <c r="G93" s="756"/>
      <c r="H93" s="757"/>
      <c r="I93" s="711"/>
      <c r="J93" s="680"/>
      <c r="K93" s="680"/>
      <c r="L93" s="719"/>
    </row>
    <row r="94" spans="1:12" s="4" customFormat="1" hidden="1" x14ac:dyDescent="0.15">
      <c r="A94" s="671"/>
      <c r="B94" s="754" t="s">
        <v>135</v>
      </c>
      <c r="C94" s="152"/>
      <c r="D94" s="755">
        <f>SUM(3.4*0.6+1.2*2.3)</f>
        <v>4.8</v>
      </c>
      <c r="E94" s="854"/>
      <c r="F94" s="858"/>
      <c r="G94" s="756"/>
      <c r="H94" s="757"/>
      <c r="I94" s="711"/>
      <c r="J94" s="680"/>
      <c r="K94" s="680"/>
      <c r="L94" s="719"/>
    </row>
    <row r="95" spans="1:12" s="4" customFormat="1" hidden="1" x14ac:dyDescent="0.15">
      <c r="A95" s="671"/>
      <c r="B95" s="754" t="s">
        <v>136</v>
      </c>
      <c r="C95" s="152"/>
      <c r="D95" s="755">
        <f>SUM(3.2*3+1.7*2.4)</f>
        <v>13.680000000000001</v>
      </c>
      <c r="E95" s="854"/>
      <c r="F95" s="858"/>
      <c r="G95" s="756"/>
      <c r="H95" s="757"/>
      <c r="I95" s="711"/>
      <c r="J95" s="680"/>
      <c r="K95" s="680"/>
      <c r="L95" s="719"/>
    </row>
    <row r="96" spans="1:12" s="4" customFormat="1" hidden="1" x14ac:dyDescent="0.15">
      <c r="A96" s="671"/>
      <c r="B96" s="754" t="s">
        <v>137</v>
      </c>
      <c r="C96" s="152"/>
      <c r="D96" s="755">
        <f>SUM(2*3.8)</f>
        <v>7.6</v>
      </c>
      <c r="E96" s="854"/>
      <c r="F96" s="858"/>
      <c r="G96" s="756"/>
      <c r="H96" s="757"/>
      <c r="I96" s="711"/>
      <c r="J96" s="680"/>
      <c r="K96" s="680"/>
      <c r="L96" s="719"/>
    </row>
    <row r="97" spans="1:12" s="4" customFormat="1" hidden="1" x14ac:dyDescent="0.15">
      <c r="A97" s="671"/>
      <c r="B97" s="754" t="s">
        <v>138</v>
      </c>
      <c r="C97" s="152"/>
      <c r="D97" s="755">
        <f>SUM(0.6*2.2+1.4*0.6)</f>
        <v>2.16</v>
      </c>
      <c r="E97" s="854"/>
      <c r="F97" s="858"/>
      <c r="G97" s="756"/>
      <c r="H97" s="757"/>
      <c r="I97" s="711"/>
      <c r="J97" s="680"/>
      <c r="K97" s="680"/>
      <c r="L97" s="719"/>
    </row>
    <row r="98" spans="1:12" s="4" customFormat="1" hidden="1" x14ac:dyDescent="0.15">
      <c r="A98" s="671"/>
      <c r="B98" s="754" t="s">
        <v>139</v>
      </c>
      <c r="C98" s="152"/>
      <c r="D98" s="755">
        <f>SUM(1.4*0.6)</f>
        <v>0.84</v>
      </c>
      <c r="E98" s="854"/>
      <c r="F98" s="858"/>
      <c r="G98" s="756"/>
      <c r="H98" s="757"/>
      <c r="I98" s="711"/>
      <c r="J98" s="680"/>
      <c r="K98" s="680"/>
      <c r="L98" s="719"/>
    </row>
    <row r="99" spans="1:12" x14ac:dyDescent="0.15">
      <c r="A99" s="671"/>
      <c r="B99" s="754"/>
      <c r="C99" s="152"/>
      <c r="D99" s="755"/>
      <c r="E99" s="854"/>
      <c r="F99" s="858"/>
      <c r="G99" s="756"/>
      <c r="H99" s="757"/>
      <c r="I99" s="780"/>
      <c r="J99" s="758"/>
      <c r="K99" s="680"/>
      <c r="L99" s="719"/>
    </row>
    <row r="100" spans="1:12" ht="14.25" thickBot="1" x14ac:dyDescent="0.2">
      <c r="A100" s="781"/>
      <c r="B100" s="782" t="s">
        <v>217</v>
      </c>
      <c r="C100" s="783"/>
      <c r="D100" s="784"/>
      <c r="E100" s="863">
        <f>SUBTOTAL(109,E69:E90)</f>
        <v>30</v>
      </c>
      <c r="F100" s="864">
        <f>SUBTOTAL(109,F69:F90)</f>
        <v>231.45000000000002</v>
      </c>
      <c r="G100" s="786"/>
      <c r="H100" s="787"/>
      <c r="I100" s="788"/>
      <c r="J100" s="789"/>
      <c r="K100" s="789">
        <f>SUBTOTAL(109,K69:K90)</f>
        <v>5593</v>
      </c>
      <c r="L100" s="865">
        <f>SUBTOTAL(109,L69:L90)</f>
        <v>81111.199999999997</v>
      </c>
    </row>
    <row r="101" spans="1:12" s="4" customFormat="1" x14ac:dyDescent="0.15">
      <c r="A101" s="670" t="s">
        <v>140</v>
      </c>
      <c r="B101" s="791"/>
      <c r="C101" s="806"/>
      <c r="D101" s="807"/>
      <c r="E101" s="794"/>
      <c r="F101" s="808"/>
      <c r="G101" s="809"/>
      <c r="H101" s="796"/>
      <c r="I101" s="728"/>
      <c r="J101" s="729"/>
      <c r="K101" s="729"/>
      <c r="L101" s="732"/>
    </row>
    <row r="102" spans="1:12" s="4" customFormat="1" ht="13.5" customHeight="1" x14ac:dyDescent="0.15">
      <c r="A102" s="671"/>
      <c r="B102" s="754" t="s">
        <v>141</v>
      </c>
      <c r="C102" s="152"/>
      <c r="D102" s="755">
        <v>18.48</v>
      </c>
      <c r="E102" s="779">
        <v>1</v>
      </c>
      <c r="F102" s="760">
        <f>SUM(D102*E102)</f>
        <v>18.48</v>
      </c>
      <c r="G102" s="756" t="s">
        <v>24</v>
      </c>
      <c r="H102" s="764"/>
      <c r="I102" s="711" t="s">
        <v>3</v>
      </c>
      <c r="J102" s="10" t="s">
        <v>11</v>
      </c>
      <c r="K102" s="680">
        <v>314</v>
      </c>
      <c r="L102" s="719">
        <f>F102*K102</f>
        <v>5802.72</v>
      </c>
    </row>
    <row r="103" spans="1:12" s="4" customFormat="1" x14ac:dyDescent="0.15">
      <c r="A103" s="671"/>
      <c r="B103" s="754" t="s">
        <v>142</v>
      </c>
      <c r="C103" s="152"/>
      <c r="D103" s="755">
        <v>21.18</v>
      </c>
      <c r="E103" s="779">
        <v>1</v>
      </c>
      <c r="F103" s="760">
        <f>SUM(D103*E103)</f>
        <v>21.18</v>
      </c>
      <c r="G103" s="756" t="s">
        <v>24</v>
      </c>
      <c r="H103" s="764"/>
      <c r="I103" s="711" t="s">
        <v>3</v>
      </c>
      <c r="J103" s="10" t="s">
        <v>5</v>
      </c>
      <c r="K103" s="680">
        <v>12</v>
      </c>
      <c r="L103" s="719">
        <f>F103*K103</f>
        <v>254.16</v>
      </c>
    </row>
    <row r="104" spans="1:12" s="4" customFormat="1" x14ac:dyDescent="0.15">
      <c r="A104" s="671"/>
      <c r="B104" s="754" t="s">
        <v>144</v>
      </c>
      <c r="C104" s="152"/>
      <c r="D104" s="755">
        <v>23.24</v>
      </c>
      <c r="E104" s="779">
        <v>1</v>
      </c>
      <c r="F104" s="760">
        <f>SUM(D104*E104)</f>
        <v>23.24</v>
      </c>
      <c r="G104" s="756" t="s">
        <v>24</v>
      </c>
      <c r="H104" s="764"/>
      <c r="I104" s="711" t="s">
        <v>3</v>
      </c>
      <c r="J104" s="10" t="s">
        <v>5</v>
      </c>
      <c r="K104" s="680">
        <v>12</v>
      </c>
      <c r="L104" s="719">
        <f>F104*K104</f>
        <v>278.88</v>
      </c>
    </row>
    <row r="105" spans="1:12" s="4" customFormat="1" x14ac:dyDescent="0.15">
      <c r="A105" s="671"/>
      <c r="B105" s="754" t="s">
        <v>145</v>
      </c>
      <c r="C105" s="152"/>
      <c r="D105" s="810" t="s">
        <v>4</v>
      </c>
      <c r="E105" s="779"/>
      <c r="F105" s="811" t="s">
        <v>4</v>
      </c>
      <c r="G105" s="756"/>
      <c r="H105" s="764"/>
      <c r="I105" s="711"/>
      <c r="J105" s="680"/>
      <c r="K105" s="680"/>
      <c r="L105" s="719"/>
    </row>
    <row r="106" spans="1:12" s="4" customFormat="1" x14ac:dyDescent="0.15">
      <c r="A106" s="671"/>
      <c r="B106" s="754" t="s">
        <v>146</v>
      </c>
      <c r="C106" s="152"/>
      <c r="D106" s="810" t="s">
        <v>4</v>
      </c>
      <c r="E106" s="779"/>
      <c r="F106" s="811" t="s">
        <v>4</v>
      </c>
      <c r="G106" s="756"/>
      <c r="H106" s="764"/>
      <c r="I106" s="711"/>
      <c r="J106" s="680"/>
      <c r="K106" s="680"/>
      <c r="L106" s="719"/>
    </row>
    <row r="107" spans="1:12" s="4" customFormat="1" x14ac:dyDescent="0.15">
      <c r="A107" s="671"/>
      <c r="B107" s="754" t="s">
        <v>147</v>
      </c>
      <c r="C107" s="152"/>
      <c r="D107" s="810" t="s">
        <v>4</v>
      </c>
      <c r="E107" s="779"/>
      <c r="F107" s="811" t="s">
        <v>4</v>
      </c>
      <c r="G107" s="756"/>
      <c r="H107" s="764"/>
      <c r="I107" s="711"/>
      <c r="J107" s="680"/>
      <c r="K107" s="680"/>
      <c r="L107" s="719"/>
    </row>
    <row r="108" spans="1:12" s="4" customFormat="1" x14ac:dyDescent="0.15">
      <c r="A108" s="671"/>
      <c r="B108" s="754" t="s">
        <v>148</v>
      </c>
      <c r="C108" s="152"/>
      <c r="D108" s="810" t="s">
        <v>4</v>
      </c>
      <c r="E108" s="779"/>
      <c r="F108" s="811" t="s">
        <v>4</v>
      </c>
      <c r="G108" s="756"/>
      <c r="H108" s="764"/>
      <c r="I108" s="711"/>
      <c r="J108" s="680"/>
      <c r="K108" s="680"/>
      <c r="L108" s="719"/>
    </row>
    <row r="109" spans="1:12" s="4" customFormat="1" x14ac:dyDescent="0.15">
      <c r="A109" s="671"/>
      <c r="B109" s="754" t="s">
        <v>149</v>
      </c>
      <c r="C109" s="152"/>
      <c r="D109" s="810" t="s">
        <v>4</v>
      </c>
      <c r="E109" s="779"/>
      <c r="F109" s="811" t="s">
        <v>4</v>
      </c>
      <c r="G109" s="756"/>
      <c r="H109" s="764"/>
      <c r="I109" s="711"/>
      <c r="J109" s="680"/>
      <c r="K109" s="680"/>
      <c r="L109" s="719"/>
    </row>
    <row r="110" spans="1:12" s="4" customFormat="1" x14ac:dyDescent="0.15">
      <c r="A110" s="671"/>
      <c r="B110" s="754" t="s">
        <v>150</v>
      </c>
      <c r="C110" s="152"/>
      <c r="D110" s="810" t="s">
        <v>4</v>
      </c>
      <c r="E110" s="779"/>
      <c r="F110" s="811" t="s">
        <v>4</v>
      </c>
      <c r="G110" s="756"/>
      <c r="H110" s="764"/>
      <c r="I110" s="711"/>
      <c r="J110" s="680"/>
      <c r="K110" s="680"/>
      <c r="L110" s="719"/>
    </row>
    <row r="111" spans="1:12" s="4" customFormat="1" x14ac:dyDescent="0.15">
      <c r="A111" s="671"/>
      <c r="B111" s="754" t="s">
        <v>151</v>
      </c>
      <c r="C111" s="152"/>
      <c r="D111" s="810" t="s">
        <v>4</v>
      </c>
      <c r="E111" s="779"/>
      <c r="F111" s="811" t="s">
        <v>4</v>
      </c>
      <c r="G111" s="756"/>
      <c r="H111" s="764"/>
      <c r="I111" s="711"/>
      <c r="J111" s="680"/>
      <c r="K111" s="680"/>
      <c r="L111" s="719"/>
    </row>
    <row r="112" spans="1:12" s="4" customFormat="1" x14ac:dyDescent="0.15">
      <c r="A112" s="671"/>
      <c r="B112" s="754"/>
      <c r="C112" s="152"/>
      <c r="D112" s="755"/>
      <c r="E112" s="779"/>
      <c r="F112" s="760"/>
      <c r="G112" s="756"/>
      <c r="H112" s="764"/>
      <c r="I112" s="711"/>
      <c r="J112" s="680"/>
      <c r="K112" s="680"/>
      <c r="L112" s="719"/>
    </row>
    <row r="113" spans="1:12" s="4" customFormat="1" ht="14.25" thickBot="1" x14ac:dyDescent="0.2">
      <c r="A113" s="672" t="s">
        <v>33</v>
      </c>
      <c r="B113" s="812"/>
      <c r="C113" s="153"/>
      <c r="D113" s="766"/>
      <c r="E113" s="798">
        <f>SUM(E102:E112)</f>
        <v>3</v>
      </c>
      <c r="F113" s="813">
        <f>SUM(F102:F112)</f>
        <v>62.899999999999991</v>
      </c>
      <c r="G113" s="814"/>
      <c r="H113" s="815"/>
      <c r="I113" s="155"/>
      <c r="J113" s="27"/>
      <c r="K113" s="27">
        <f>SUM(K102:K112)</f>
        <v>338</v>
      </c>
      <c r="L113" s="749">
        <f>SUM(L102:L112)</f>
        <v>6335.76</v>
      </c>
    </row>
    <row r="114" spans="1:12" x14ac:dyDescent="0.15">
      <c r="A114" s="751"/>
      <c r="B114" s="4"/>
      <c r="C114" s="325"/>
      <c r="D114" s="326"/>
      <c r="E114" s="816"/>
      <c r="F114" s="326"/>
      <c r="G114" s="326"/>
      <c r="H114" s="326"/>
      <c r="I114" s="817"/>
      <c r="J114" s="817"/>
    </row>
    <row r="115" spans="1:12" x14ac:dyDescent="0.15">
      <c r="A115" s="751"/>
      <c r="B115" s="4"/>
      <c r="C115" s="325"/>
      <c r="D115" s="326"/>
      <c r="E115" s="816"/>
      <c r="F115" s="326"/>
      <c r="G115" s="326"/>
      <c r="H115" s="326"/>
      <c r="I115" s="817"/>
      <c r="J115" s="817"/>
    </row>
    <row r="116" spans="1:12" x14ac:dyDescent="0.15">
      <c r="A116" s="751"/>
      <c r="B116" s="4"/>
      <c r="C116" s="325"/>
      <c r="D116" s="326"/>
      <c r="E116" s="816"/>
      <c r="F116" s="326"/>
      <c r="G116" s="326"/>
      <c r="H116" s="326"/>
      <c r="I116" s="817"/>
      <c r="J116" s="817"/>
    </row>
    <row r="117" spans="1:12" x14ac:dyDescent="0.15">
      <c r="A117" s="751"/>
      <c r="B117" s="4"/>
      <c r="C117" s="325"/>
      <c r="D117" s="326"/>
      <c r="E117" s="816"/>
      <c r="F117" s="326"/>
      <c r="G117" s="326"/>
      <c r="H117" s="326"/>
      <c r="I117" s="817"/>
      <c r="J117" s="817"/>
    </row>
    <row r="118" spans="1:12" x14ac:dyDescent="0.15">
      <c r="A118" s="751"/>
      <c r="B118" s="4"/>
      <c r="C118" s="325"/>
      <c r="D118" s="326"/>
      <c r="E118" s="816"/>
      <c r="F118" s="326"/>
      <c r="G118" s="326"/>
      <c r="H118" s="326"/>
      <c r="I118" s="817"/>
      <c r="J118" s="817"/>
    </row>
    <row r="119" spans="1:12" x14ac:dyDescent="0.15">
      <c r="A119" s="751"/>
      <c r="B119" s="4"/>
      <c r="C119" s="325"/>
      <c r="D119" s="326"/>
      <c r="E119" s="816"/>
      <c r="F119" s="326"/>
      <c r="G119" s="326"/>
      <c r="H119" s="326"/>
      <c r="I119" s="817"/>
      <c r="J119" s="817"/>
    </row>
    <row r="120" spans="1:12" x14ac:dyDescent="0.15">
      <c r="A120" s="751"/>
      <c r="B120" s="4"/>
      <c r="C120" s="325"/>
      <c r="D120" s="326"/>
      <c r="E120" s="816"/>
      <c r="F120" s="326"/>
      <c r="G120" s="326"/>
      <c r="H120" s="326"/>
      <c r="I120" s="817"/>
      <c r="J120" s="817"/>
    </row>
    <row r="121" spans="1:12" x14ac:dyDescent="0.15">
      <c r="A121" s="751"/>
      <c r="B121" s="4"/>
      <c r="C121" s="325"/>
      <c r="D121" s="326"/>
      <c r="E121" s="816"/>
      <c r="F121" s="326"/>
      <c r="G121" s="326"/>
      <c r="H121" s="326"/>
      <c r="I121" s="817"/>
      <c r="J121" s="817"/>
    </row>
    <row r="122" spans="1:12" x14ac:dyDescent="0.15">
      <c r="A122" s="751"/>
      <c r="B122" s="4"/>
      <c r="C122" s="325"/>
      <c r="D122" s="326"/>
      <c r="E122" s="816"/>
      <c r="F122" s="326"/>
      <c r="G122" s="326"/>
      <c r="H122" s="326"/>
      <c r="I122" s="817"/>
      <c r="J122" s="817"/>
    </row>
    <row r="123" spans="1:12" x14ac:dyDescent="0.15">
      <c r="A123" s="751"/>
      <c r="B123" s="4"/>
      <c r="C123" s="325"/>
      <c r="D123" s="326"/>
      <c r="E123" s="816"/>
      <c r="F123" s="326"/>
      <c r="G123" s="326"/>
      <c r="H123" s="326"/>
      <c r="I123" s="817"/>
      <c r="J123" s="817"/>
    </row>
    <row r="124" spans="1:12" x14ac:dyDescent="0.15">
      <c r="A124" s="751"/>
      <c r="B124" s="4"/>
      <c r="C124" s="325"/>
      <c r="D124" s="326"/>
      <c r="E124" s="816"/>
      <c r="F124" s="326"/>
      <c r="G124" s="326"/>
      <c r="H124" s="326"/>
      <c r="I124" s="817"/>
      <c r="J124" s="817"/>
    </row>
    <row r="125" spans="1:12" x14ac:dyDescent="0.15">
      <c r="A125" s="751"/>
      <c r="B125" s="4"/>
      <c r="C125" s="325"/>
      <c r="D125" s="326"/>
      <c r="E125" s="816"/>
      <c r="F125" s="326"/>
      <c r="G125" s="326"/>
      <c r="H125" s="326"/>
      <c r="I125" s="817"/>
      <c r="J125" s="817"/>
    </row>
    <row r="126" spans="1:12" x14ac:dyDescent="0.15">
      <c r="A126" s="751"/>
      <c r="B126" s="4"/>
      <c r="C126" s="325"/>
      <c r="D126" s="326"/>
      <c r="E126" s="816"/>
      <c r="F126" s="326"/>
      <c r="G126" s="326"/>
      <c r="H126" s="326"/>
      <c r="I126" s="817"/>
      <c r="J126" s="817"/>
    </row>
    <row r="127" spans="1:12" x14ac:dyDescent="0.15">
      <c r="A127" s="751"/>
      <c r="B127" s="4"/>
      <c r="C127" s="325"/>
      <c r="D127" s="326"/>
      <c r="E127" s="816"/>
      <c r="F127" s="326"/>
      <c r="G127" s="326"/>
      <c r="H127" s="326"/>
      <c r="I127" s="817"/>
      <c r="J127" s="817"/>
    </row>
    <row r="128" spans="1:12" x14ac:dyDescent="0.15">
      <c r="A128" s="751"/>
      <c r="B128" s="4"/>
      <c r="C128" s="325"/>
      <c r="D128" s="326"/>
      <c r="E128" s="816"/>
      <c r="F128" s="326"/>
      <c r="G128" s="326"/>
      <c r="H128" s="326"/>
      <c r="I128" s="817"/>
      <c r="J128" s="817"/>
    </row>
    <row r="129" spans="1:10" x14ac:dyDescent="0.15">
      <c r="A129" s="751"/>
      <c r="B129" s="4"/>
      <c r="C129" s="325"/>
      <c r="D129" s="326"/>
      <c r="E129" s="816"/>
      <c r="F129" s="326"/>
      <c r="G129" s="326"/>
      <c r="H129" s="326"/>
      <c r="I129" s="817"/>
      <c r="J129" s="817"/>
    </row>
    <row r="130" spans="1:10" x14ac:dyDescent="0.15">
      <c r="A130" s="751"/>
      <c r="B130" s="4"/>
      <c r="C130" s="325"/>
      <c r="D130" s="326"/>
      <c r="E130" s="816"/>
      <c r="F130" s="326"/>
      <c r="G130" s="326"/>
      <c r="H130" s="326"/>
      <c r="I130" s="817"/>
      <c r="J130" s="817"/>
    </row>
    <row r="131" spans="1:10" x14ac:dyDescent="0.15">
      <c r="A131" s="751"/>
      <c r="B131" s="4"/>
      <c r="C131" s="325"/>
      <c r="D131" s="326"/>
      <c r="E131" s="816"/>
      <c r="F131" s="326"/>
      <c r="G131" s="326"/>
      <c r="H131" s="326"/>
      <c r="I131" s="817"/>
      <c r="J131" s="817"/>
    </row>
    <row r="132" spans="1:10" x14ac:dyDescent="0.15">
      <c r="A132" s="751"/>
      <c r="B132" s="4"/>
      <c r="C132" s="325"/>
      <c r="D132" s="326"/>
      <c r="E132" s="816"/>
      <c r="F132" s="326"/>
      <c r="G132" s="326"/>
      <c r="H132" s="326"/>
      <c r="I132" s="817"/>
      <c r="J132" s="817"/>
    </row>
    <row r="133" spans="1:10" x14ac:dyDescent="0.15">
      <c r="A133" s="751"/>
      <c r="B133" s="4"/>
      <c r="C133" s="325"/>
      <c r="D133" s="326"/>
      <c r="E133" s="816"/>
      <c r="F133" s="326"/>
      <c r="G133" s="326"/>
      <c r="H133" s="326"/>
      <c r="I133" s="817"/>
      <c r="J133" s="817"/>
    </row>
    <row r="134" spans="1:10" x14ac:dyDescent="0.15">
      <c r="A134" s="751"/>
      <c r="B134" s="4"/>
      <c r="C134" s="325"/>
      <c r="D134" s="326"/>
      <c r="E134" s="816"/>
      <c r="F134" s="326"/>
      <c r="G134" s="326"/>
      <c r="H134" s="326"/>
      <c r="I134" s="817"/>
      <c r="J134" s="817"/>
    </row>
    <row r="135" spans="1:10" x14ac:dyDescent="0.15">
      <c r="A135" s="751"/>
      <c r="B135" s="4"/>
      <c r="C135" s="325"/>
      <c r="D135" s="326"/>
      <c r="E135" s="816"/>
      <c r="F135" s="326"/>
      <c r="G135" s="326"/>
      <c r="H135" s="326"/>
      <c r="I135" s="817"/>
      <c r="J135" s="817"/>
    </row>
    <row r="136" spans="1:10" x14ac:dyDescent="0.15">
      <c r="A136" s="751"/>
      <c r="B136" s="4"/>
      <c r="C136" s="325"/>
      <c r="D136" s="326"/>
      <c r="E136" s="816"/>
      <c r="F136" s="326"/>
      <c r="G136" s="326"/>
      <c r="H136" s="326"/>
      <c r="I136" s="817"/>
      <c r="J136" s="817"/>
    </row>
    <row r="137" spans="1:10" x14ac:dyDescent="0.15">
      <c r="A137" s="751"/>
      <c r="B137" s="4"/>
      <c r="C137" s="325"/>
      <c r="D137" s="326"/>
      <c r="E137" s="816"/>
      <c r="F137" s="326"/>
      <c r="G137" s="326"/>
      <c r="H137" s="326"/>
      <c r="I137" s="817"/>
      <c r="J137" s="817"/>
    </row>
    <row r="138" spans="1:10" x14ac:dyDescent="0.15">
      <c r="A138" s="751"/>
      <c r="B138" s="4"/>
      <c r="C138" s="325"/>
      <c r="D138" s="326"/>
      <c r="E138" s="816"/>
      <c r="F138" s="326"/>
      <c r="G138" s="326"/>
      <c r="H138" s="326"/>
      <c r="I138" s="817"/>
      <c r="J138" s="817"/>
    </row>
    <row r="139" spans="1:10" x14ac:dyDescent="0.15">
      <c r="A139" s="751"/>
      <c r="B139" s="4"/>
      <c r="C139" s="325"/>
      <c r="D139" s="326"/>
      <c r="E139" s="816"/>
      <c r="F139" s="326"/>
      <c r="G139" s="326"/>
      <c r="H139" s="326"/>
      <c r="I139" s="817"/>
      <c r="J139" s="817"/>
    </row>
    <row r="140" spans="1:10" x14ac:dyDescent="0.15">
      <c r="A140" s="751"/>
      <c r="B140" s="4"/>
      <c r="C140" s="325"/>
      <c r="D140" s="326"/>
      <c r="E140" s="816"/>
      <c r="F140" s="326"/>
      <c r="G140" s="326"/>
      <c r="H140" s="326"/>
      <c r="I140" s="817"/>
      <c r="J140" s="817"/>
    </row>
    <row r="141" spans="1:10" x14ac:dyDescent="0.15">
      <c r="A141" s="751"/>
      <c r="B141" s="4"/>
      <c r="C141" s="325"/>
      <c r="D141" s="326"/>
      <c r="E141" s="816"/>
      <c r="F141" s="326"/>
      <c r="G141" s="326"/>
      <c r="H141" s="326"/>
      <c r="I141" s="817"/>
      <c r="J141" s="817"/>
    </row>
    <row r="142" spans="1:10" x14ac:dyDescent="0.15">
      <c r="A142" s="751"/>
      <c r="B142" s="4"/>
      <c r="C142" s="325"/>
      <c r="D142" s="326"/>
      <c r="E142" s="816"/>
      <c r="F142" s="326"/>
      <c r="G142" s="326"/>
      <c r="H142" s="326"/>
      <c r="I142" s="817"/>
      <c r="J142" s="817"/>
    </row>
    <row r="143" spans="1:10" x14ac:dyDescent="0.15">
      <c r="A143" s="751"/>
      <c r="B143" s="4"/>
      <c r="C143" s="325"/>
      <c r="D143" s="326"/>
      <c r="E143" s="816"/>
      <c r="F143" s="326"/>
      <c r="G143" s="326"/>
      <c r="H143" s="326"/>
      <c r="I143" s="817"/>
      <c r="J143" s="817"/>
    </row>
    <row r="144" spans="1:10" x14ac:dyDescent="0.15">
      <c r="A144" s="751"/>
      <c r="B144" s="4"/>
      <c r="C144" s="325"/>
      <c r="D144" s="326"/>
      <c r="E144" s="816"/>
      <c r="F144" s="326"/>
      <c r="G144" s="326"/>
      <c r="H144" s="326"/>
      <c r="I144" s="817"/>
      <c r="J144" s="817"/>
    </row>
    <row r="145" spans="1:10" x14ac:dyDescent="0.15">
      <c r="A145" s="751"/>
      <c r="B145" s="4"/>
      <c r="C145" s="325"/>
      <c r="D145" s="326"/>
      <c r="E145" s="816"/>
      <c r="F145" s="326"/>
      <c r="G145" s="326"/>
      <c r="H145" s="326"/>
      <c r="I145" s="817"/>
      <c r="J145" s="817"/>
    </row>
    <row r="146" spans="1:10" x14ac:dyDescent="0.15">
      <c r="A146" s="751"/>
      <c r="B146" s="4"/>
      <c r="C146" s="325"/>
      <c r="D146" s="326"/>
      <c r="E146" s="816"/>
      <c r="F146" s="326"/>
      <c r="G146" s="326"/>
      <c r="H146" s="326"/>
      <c r="I146" s="817"/>
      <c r="J146" s="817"/>
    </row>
    <row r="147" spans="1:10" x14ac:dyDescent="0.15">
      <c r="A147" s="751"/>
      <c r="B147" s="4"/>
      <c r="C147" s="325"/>
      <c r="D147" s="326"/>
      <c r="E147" s="816"/>
      <c r="F147" s="326"/>
      <c r="G147" s="326"/>
      <c r="H147" s="326"/>
      <c r="I147" s="817"/>
      <c r="J147" s="817"/>
    </row>
    <row r="148" spans="1:10" x14ac:dyDescent="0.15">
      <c r="A148" s="751"/>
      <c r="B148" s="4"/>
      <c r="C148" s="325"/>
      <c r="D148" s="326"/>
      <c r="E148" s="816"/>
      <c r="F148" s="326"/>
      <c r="G148" s="326"/>
      <c r="H148" s="326"/>
      <c r="I148" s="817"/>
      <c r="J148" s="817"/>
    </row>
    <row r="149" spans="1:10" x14ac:dyDescent="0.15">
      <c r="A149" s="751"/>
      <c r="B149" s="4"/>
      <c r="C149" s="325"/>
      <c r="D149" s="326"/>
      <c r="E149" s="816"/>
      <c r="F149" s="326"/>
      <c r="G149" s="326"/>
      <c r="H149" s="326"/>
      <c r="I149" s="817"/>
      <c r="J149" s="817"/>
    </row>
    <row r="150" spans="1:10" x14ac:dyDescent="0.15">
      <c r="A150" s="751"/>
      <c r="B150" s="4"/>
      <c r="C150" s="325"/>
      <c r="D150" s="326"/>
      <c r="E150" s="816"/>
      <c r="F150" s="326"/>
      <c r="G150" s="326"/>
      <c r="H150" s="326"/>
      <c r="I150" s="817"/>
      <c r="J150" s="817"/>
    </row>
    <row r="151" spans="1:10" x14ac:dyDescent="0.15">
      <c r="A151" s="751"/>
      <c r="B151" s="4"/>
      <c r="C151" s="325"/>
      <c r="D151" s="326"/>
      <c r="E151" s="816"/>
      <c r="F151" s="326"/>
      <c r="G151" s="326"/>
      <c r="H151" s="326"/>
      <c r="I151" s="817"/>
      <c r="J151" s="817"/>
    </row>
    <row r="152" spans="1:10" x14ac:dyDescent="0.15">
      <c r="A152" s="751"/>
      <c r="B152" s="4"/>
      <c r="C152" s="325"/>
      <c r="D152" s="326"/>
      <c r="E152" s="816"/>
      <c r="F152" s="326"/>
      <c r="G152" s="326"/>
      <c r="H152" s="326"/>
      <c r="I152" s="817"/>
      <c r="J152" s="817"/>
    </row>
    <row r="153" spans="1:10" x14ac:dyDescent="0.15">
      <c r="A153" s="751"/>
      <c r="B153" s="4"/>
      <c r="C153" s="325"/>
      <c r="D153" s="326"/>
      <c r="E153" s="816"/>
      <c r="F153" s="326"/>
      <c r="G153" s="326"/>
      <c r="H153" s="326"/>
      <c r="I153" s="817"/>
      <c r="J153" s="817"/>
    </row>
    <row r="154" spans="1:10" x14ac:dyDescent="0.15">
      <c r="A154" s="751"/>
      <c r="B154" s="4"/>
      <c r="C154" s="325"/>
      <c r="D154" s="326"/>
      <c r="E154" s="816"/>
      <c r="F154" s="326"/>
      <c r="G154" s="326"/>
      <c r="H154" s="326"/>
      <c r="I154" s="817"/>
      <c r="J154" s="817"/>
    </row>
    <row r="155" spans="1:10" x14ac:dyDescent="0.15">
      <c r="A155" s="751"/>
      <c r="B155" s="4"/>
      <c r="C155" s="325"/>
      <c r="D155" s="326"/>
      <c r="E155" s="816"/>
      <c r="F155" s="326"/>
      <c r="G155" s="326"/>
      <c r="H155" s="326"/>
      <c r="I155" s="817"/>
      <c r="J155" s="817"/>
    </row>
    <row r="156" spans="1:10" x14ac:dyDescent="0.15">
      <c r="A156" s="751"/>
      <c r="B156" s="4"/>
      <c r="C156" s="325"/>
      <c r="D156" s="326"/>
      <c r="E156" s="816"/>
      <c r="F156" s="326"/>
      <c r="G156" s="326"/>
      <c r="H156" s="326"/>
      <c r="I156" s="817"/>
      <c r="J156" s="817"/>
    </row>
    <row r="157" spans="1:10" x14ac:dyDescent="0.15">
      <c r="A157" s="751"/>
      <c r="B157" s="4"/>
      <c r="C157" s="325"/>
      <c r="D157" s="326"/>
      <c r="E157" s="816"/>
      <c r="F157" s="326"/>
      <c r="G157" s="326"/>
      <c r="H157" s="326"/>
      <c r="I157" s="817"/>
      <c r="J157" s="817"/>
    </row>
    <row r="158" spans="1:10" x14ac:dyDescent="0.15">
      <c r="A158" s="751"/>
      <c r="B158" s="4"/>
      <c r="C158" s="325"/>
      <c r="D158" s="326"/>
      <c r="E158" s="816"/>
      <c r="F158" s="326"/>
      <c r="G158" s="326"/>
      <c r="H158" s="326"/>
      <c r="I158" s="817"/>
      <c r="J158" s="817"/>
    </row>
    <row r="159" spans="1:10" x14ac:dyDescent="0.15">
      <c r="A159" s="751"/>
      <c r="B159" s="4"/>
      <c r="C159" s="325"/>
      <c r="D159" s="326"/>
      <c r="E159" s="816"/>
      <c r="F159" s="326"/>
      <c r="G159" s="326"/>
      <c r="H159" s="326"/>
      <c r="I159" s="817"/>
      <c r="J159" s="817"/>
    </row>
    <row r="160" spans="1:10" x14ac:dyDescent="0.15">
      <c r="A160" s="751"/>
      <c r="B160" s="4"/>
      <c r="C160" s="325"/>
      <c r="D160" s="326"/>
      <c r="E160" s="816"/>
      <c r="F160" s="326"/>
      <c r="G160" s="326"/>
      <c r="H160" s="326"/>
      <c r="I160" s="817"/>
      <c r="J160" s="817"/>
    </row>
    <row r="161" spans="1:10" x14ac:dyDescent="0.15">
      <c r="A161" s="751"/>
      <c r="B161" s="4"/>
      <c r="C161" s="325"/>
      <c r="D161" s="326"/>
      <c r="E161" s="816"/>
      <c r="F161" s="326"/>
      <c r="G161" s="326"/>
      <c r="H161" s="326"/>
      <c r="I161" s="817"/>
      <c r="J161" s="817"/>
    </row>
    <row r="162" spans="1:10" x14ac:dyDescent="0.15">
      <c r="A162" s="751"/>
      <c r="B162" s="4"/>
      <c r="C162" s="325"/>
      <c r="D162" s="326"/>
      <c r="E162" s="816"/>
      <c r="F162" s="326"/>
      <c r="G162" s="326"/>
      <c r="H162" s="326"/>
      <c r="I162" s="817"/>
      <c r="J162" s="817"/>
    </row>
    <row r="163" spans="1:10" x14ac:dyDescent="0.15">
      <c r="A163" s="751"/>
      <c r="B163" s="4"/>
      <c r="C163" s="325"/>
      <c r="D163" s="326"/>
      <c r="E163" s="816"/>
      <c r="F163" s="326"/>
      <c r="G163" s="326"/>
      <c r="H163" s="326"/>
      <c r="I163" s="817"/>
      <c r="J163" s="817"/>
    </row>
    <row r="164" spans="1:10" x14ac:dyDescent="0.15">
      <c r="A164" s="751"/>
      <c r="B164" s="4"/>
      <c r="C164" s="325"/>
      <c r="D164" s="326"/>
      <c r="E164" s="816"/>
      <c r="F164" s="326"/>
      <c r="G164" s="326"/>
      <c r="H164" s="326"/>
      <c r="I164" s="817"/>
      <c r="J164" s="817"/>
    </row>
    <row r="165" spans="1:10" x14ac:dyDescent="0.15">
      <c r="A165" s="751"/>
      <c r="B165" s="4"/>
      <c r="C165" s="325"/>
      <c r="D165" s="326"/>
      <c r="E165" s="816"/>
      <c r="F165" s="326"/>
      <c r="G165" s="326"/>
      <c r="H165" s="326"/>
      <c r="I165" s="817"/>
      <c r="J165" s="817"/>
    </row>
    <row r="166" spans="1:10" x14ac:dyDescent="0.15">
      <c r="A166" s="751"/>
      <c r="B166" s="4"/>
      <c r="C166" s="325"/>
      <c r="D166" s="326"/>
      <c r="E166" s="816"/>
      <c r="F166" s="326"/>
      <c r="G166" s="326"/>
      <c r="H166" s="326"/>
      <c r="I166" s="817"/>
      <c r="J166" s="817"/>
    </row>
    <row r="167" spans="1:10" x14ac:dyDescent="0.15">
      <c r="A167" s="751"/>
      <c r="B167" s="4"/>
      <c r="C167" s="325"/>
      <c r="D167" s="326"/>
      <c r="E167" s="816"/>
      <c r="F167" s="326"/>
      <c r="G167" s="326"/>
      <c r="H167" s="326"/>
      <c r="I167" s="817"/>
      <c r="J167" s="817"/>
    </row>
    <row r="168" spans="1:10" x14ac:dyDescent="0.15">
      <c r="A168" s="751"/>
      <c r="B168" s="4"/>
      <c r="C168" s="325"/>
      <c r="D168" s="326"/>
      <c r="E168" s="816"/>
      <c r="F168" s="326"/>
      <c r="G168" s="326"/>
      <c r="H168" s="326"/>
      <c r="I168" s="817"/>
      <c r="J168" s="817"/>
    </row>
    <row r="169" spans="1:10" x14ac:dyDescent="0.15">
      <c r="A169" s="751"/>
      <c r="B169" s="4"/>
      <c r="C169" s="325"/>
      <c r="D169" s="326"/>
      <c r="E169" s="816"/>
      <c r="F169" s="326"/>
      <c r="G169" s="326"/>
      <c r="H169" s="326"/>
      <c r="I169" s="817"/>
      <c r="J169" s="817"/>
    </row>
    <row r="170" spans="1:10" x14ac:dyDescent="0.15">
      <c r="A170" s="751"/>
      <c r="B170" s="4"/>
      <c r="C170" s="325"/>
      <c r="D170" s="326"/>
      <c r="E170" s="816"/>
      <c r="F170" s="326"/>
      <c r="G170" s="326"/>
      <c r="H170" s="326"/>
      <c r="I170" s="817"/>
      <c r="J170" s="817"/>
    </row>
    <row r="171" spans="1:10" x14ac:dyDescent="0.15">
      <c r="A171" s="751"/>
      <c r="B171" s="4"/>
      <c r="C171" s="325"/>
      <c r="D171" s="326"/>
      <c r="E171" s="816"/>
      <c r="F171" s="326"/>
      <c r="G171" s="326"/>
      <c r="H171" s="326"/>
      <c r="I171" s="817"/>
      <c r="J171" s="817"/>
    </row>
    <row r="172" spans="1:10" x14ac:dyDescent="0.15">
      <c r="A172" s="751"/>
      <c r="B172" s="4"/>
      <c r="C172" s="325"/>
      <c r="D172" s="326"/>
      <c r="E172" s="816"/>
      <c r="F172" s="326"/>
      <c r="G172" s="326"/>
      <c r="H172" s="326"/>
      <c r="I172" s="817"/>
      <c r="J172" s="817"/>
    </row>
    <row r="173" spans="1:10" x14ac:dyDescent="0.15">
      <c r="A173" s="751"/>
      <c r="B173" s="4"/>
      <c r="C173" s="325"/>
      <c r="D173" s="326"/>
      <c r="E173" s="816"/>
      <c r="F173" s="326"/>
      <c r="G173" s="326"/>
      <c r="H173" s="326"/>
    </row>
    <row r="174" spans="1:10" x14ac:dyDescent="0.15">
      <c r="A174" s="751"/>
      <c r="B174" s="4"/>
      <c r="C174" s="325"/>
      <c r="D174" s="326"/>
      <c r="E174" s="816"/>
      <c r="F174" s="326"/>
      <c r="G174" s="326"/>
      <c r="H174" s="326"/>
    </row>
    <row r="175" spans="1:10" x14ac:dyDescent="0.15">
      <c r="A175" s="751"/>
      <c r="B175" s="4"/>
      <c r="C175" s="325"/>
      <c r="D175" s="326"/>
      <c r="E175" s="816"/>
      <c r="F175" s="326"/>
      <c r="G175" s="326"/>
      <c r="H175" s="326"/>
    </row>
    <row r="176" spans="1:10" x14ac:dyDescent="0.15">
      <c r="A176" s="751"/>
      <c r="B176" s="4"/>
      <c r="C176" s="325"/>
      <c r="D176" s="326"/>
      <c r="E176" s="816"/>
      <c r="F176" s="326"/>
      <c r="G176" s="326"/>
      <c r="H176" s="326"/>
    </row>
    <row r="177" spans="1:8" x14ac:dyDescent="0.15">
      <c r="A177" s="751"/>
      <c r="B177" s="4"/>
      <c r="C177" s="325"/>
      <c r="D177" s="326"/>
      <c r="E177" s="816"/>
      <c r="F177" s="326"/>
      <c r="G177" s="326"/>
      <c r="H177" s="326"/>
    </row>
    <row r="178" spans="1:8" x14ac:dyDescent="0.15">
      <c r="A178" s="751"/>
      <c r="B178" s="4"/>
      <c r="C178" s="325"/>
      <c r="D178" s="326"/>
      <c r="E178" s="816"/>
      <c r="F178" s="326"/>
      <c r="G178" s="326"/>
      <c r="H178" s="326"/>
    </row>
    <row r="179" spans="1:8" x14ac:dyDescent="0.15">
      <c r="A179" s="751"/>
      <c r="B179" s="4"/>
      <c r="C179" s="325"/>
      <c r="D179" s="326"/>
      <c r="E179" s="816"/>
      <c r="F179" s="326"/>
      <c r="G179" s="326"/>
      <c r="H179" s="326"/>
    </row>
    <row r="180" spans="1:8" x14ac:dyDescent="0.15">
      <c r="A180" s="751"/>
      <c r="B180" s="4"/>
      <c r="C180" s="325"/>
      <c r="D180" s="326"/>
      <c r="E180" s="816"/>
      <c r="F180" s="326"/>
      <c r="G180" s="326"/>
      <c r="H180" s="326"/>
    </row>
    <row r="181" spans="1:8" x14ac:dyDescent="0.15">
      <c r="A181" s="751"/>
      <c r="B181" s="4"/>
      <c r="C181" s="325"/>
      <c r="D181" s="326"/>
      <c r="E181" s="816"/>
      <c r="F181" s="326"/>
      <c r="G181" s="326"/>
      <c r="H181" s="326"/>
    </row>
    <row r="182" spans="1:8" x14ac:dyDescent="0.15">
      <c r="A182" s="751"/>
      <c r="B182" s="4"/>
      <c r="C182" s="325"/>
      <c r="D182" s="326"/>
      <c r="E182" s="816"/>
      <c r="F182" s="326"/>
      <c r="G182" s="326"/>
      <c r="H182" s="326"/>
    </row>
    <row r="183" spans="1:8" x14ac:dyDescent="0.15">
      <c r="A183" s="751"/>
      <c r="B183" s="4"/>
      <c r="C183" s="325"/>
      <c r="D183" s="326"/>
      <c r="E183" s="816"/>
      <c r="F183" s="326"/>
      <c r="G183" s="326"/>
      <c r="H183" s="326"/>
    </row>
    <row r="184" spans="1:8" x14ac:dyDescent="0.15">
      <c r="A184" s="751"/>
      <c r="B184" s="4"/>
      <c r="C184" s="325"/>
      <c r="D184" s="326"/>
      <c r="E184" s="816"/>
      <c r="F184" s="326"/>
      <c r="G184" s="326"/>
      <c r="H184" s="326"/>
    </row>
    <row r="185" spans="1:8" x14ac:dyDescent="0.15">
      <c r="A185" s="751"/>
      <c r="B185" s="4"/>
      <c r="C185" s="325"/>
      <c r="D185" s="326"/>
      <c r="E185" s="816"/>
      <c r="F185" s="326"/>
      <c r="G185" s="326"/>
      <c r="H185" s="326"/>
    </row>
    <row r="186" spans="1:8" x14ac:dyDescent="0.15">
      <c r="A186" s="751"/>
      <c r="B186" s="4"/>
      <c r="C186" s="325"/>
      <c r="D186" s="326"/>
      <c r="E186" s="816"/>
      <c r="F186" s="326"/>
      <c r="G186" s="326"/>
      <c r="H186" s="326"/>
    </row>
    <row r="187" spans="1:8" x14ac:dyDescent="0.15">
      <c r="A187" s="751"/>
      <c r="B187" s="4"/>
      <c r="C187" s="325"/>
      <c r="D187" s="326"/>
      <c r="E187" s="816"/>
      <c r="F187" s="326"/>
      <c r="G187" s="326"/>
      <c r="H187" s="326"/>
    </row>
    <row r="188" spans="1:8" x14ac:dyDescent="0.15">
      <c r="A188" s="751"/>
      <c r="B188" s="4"/>
      <c r="C188" s="325"/>
      <c r="D188" s="326"/>
      <c r="E188" s="816"/>
      <c r="F188" s="326"/>
      <c r="G188" s="326"/>
      <c r="H188" s="326"/>
    </row>
    <row r="189" spans="1:8" x14ac:dyDescent="0.15">
      <c r="A189" s="751"/>
      <c r="B189" s="4"/>
      <c r="C189" s="325"/>
      <c r="D189" s="326"/>
      <c r="E189" s="816"/>
      <c r="F189" s="326"/>
      <c r="G189" s="326"/>
      <c r="H189" s="326"/>
    </row>
    <row r="190" spans="1:8" x14ac:dyDescent="0.15">
      <c r="A190" s="751"/>
      <c r="B190" s="4"/>
      <c r="C190" s="325"/>
      <c r="D190" s="326"/>
      <c r="E190" s="816"/>
      <c r="F190" s="326"/>
      <c r="G190" s="326"/>
      <c r="H190" s="326"/>
    </row>
    <row r="191" spans="1:8" x14ac:dyDescent="0.15">
      <c r="A191" s="751"/>
      <c r="B191" s="4"/>
      <c r="C191" s="325"/>
      <c r="D191" s="326"/>
      <c r="E191" s="816"/>
      <c r="F191" s="326"/>
      <c r="G191" s="326"/>
      <c r="H191" s="326"/>
    </row>
    <row r="192" spans="1:8" x14ac:dyDescent="0.15">
      <c r="A192" s="751"/>
      <c r="B192" s="4"/>
      <c r="C192" s="325"/>
      <c r="D192" s="326"/>
      <c r="E192" s="816"/>
      <c r="F192" s="326"/>
      <c r="G192" s="326"/>
      <c r="H192" s="326"/>
    </row>
    <row r="193" spans="1:8" x14ac:dyDescent="0.15">
      <c r="A193" s="751"/>
      <c r="B193" s="4"/>
      <c r="C193" s="325"/>
      <c r="D193" s="326"/>
      <c r="E193" s="816"/>
      <c r="F193" s="326"/>
      <c r="G193" s="326"/>
      <c r="H193" s="326"/>
    </row>
    <row r="194" spans="1:8" x14ac:dyDescent="0.15">
      <c r="A194" s="751"/>
      <c r="B194" s="4"/>
      <c r="C194" s="325"/>
      <c r="D194" s="326"/>
      <c r="E194" s="816"/>
      <c r="F194" s="326"/>
      <c r="G194" s="326"/>
      <c r="H194" s="326"/>
    </row>
    <row r="195" spans="1:8" x14ac:dyDescent="0.15">
      <c r="A195" s="751"/>
      <c r="B195" s="4"/>
      <c r="C195" s="325"/>
      <c r="D195" s="326"/>
      <c r="E195" s="816"/>
      <c r="F195" s="326"/>
      <c r="G195" s="326"/>
      <c r="H195" s="326"/>
    </row>
    <row r="196" spans="1:8" x14ac:dyDescent="0.15">
      <c r="A196" s="751"/>
      <c r="B196" s="4"/>
      <c r="C196" s="325"/>
      <c r="D196" s="326"/>
      <c r="E196" s="816"/>
      <c r="F196" s="326"/>
      <c r="G196" s="326"/>
      <c r="H196" s="326"/>
    </row>
    <row r="197" spans="1:8" x14ac:dyDescent="0.15">
      <c r="A197" s="751"/>
      <c r="B197" s="4"/>
      <c r="C197" s="325"/>
      <c r="D197" s="326"/>
      <c r="E197" s="816"/>
      <c r="F197" s="326"/>
      <c r="G197" s="326"/>
      <c r="H197" s="326"/>
    </row>
    <row r="198" spans="1:8" x14ac:dyDescent="0.15">
      <c r="A198" s="751"/>
      <c r="B198" s="4"/>
      <c r="C198" s="325"/>
      <c r="D198" s="326"/>
      <c r="E198" s="816"/>
      <c r="F198" s="326"/>
      <c r="G198" s="326"/>
      <c r="H198" s="326"/>
    </row>
    <row r="199" spans="1:8" x14ac:dyDescent="0.15">
      <c r="A199" s="751"/>
      <c r="B199" s="4"/>
      <c r="C199" s="325"/>
      <c r="D199" s="326"/>
      <c r="E199" s="816"/>
      <c r="F199" s="326"/>
      <c r="G199" s="326"/>
      <c r="H199" s="326"/>
    </row>
    <row r="200" spans="1:8" x14ac:dyDescent="0.15">
      <c r="A200" s="751"/>
      <c r="B200" s="4"/>
      <c r="C200" s="325"/>
      <c r="D200" s="326"/>
      <c r="E200" s="816"/>
      <c r="F200" s="326"/>
      <c r="G200" s="326"/>
      <c r="H200" s="326"/>
    </row>
    <row r="201" spans="1:8" x14ac:dyDescent="0.15">
      <c r="A201" s="751"/>
      <c r="B201" s="4"/>
      <c r="C201" s="325"/>
      <c r="D201" s="326"/>
      <c r="E201" s="816"/>
      <c r="F201" s="326"/>
      <c r="G201" s="326"/>
      <c r="H201" s="326"/>
    </row>
    <row r="202" spans="1:8" x14ac:dyDescent="0.15">
      <c r="A202" s="751"/>
      <c r="B202" s="4"/>
      <c r="C202" s="325"/>
      <c r="D202" s="326"/>
      <c r="E202" s="816"/>
      <c r="F202" s="326"/>
      <c r="G202" s="326"/>
      <c r="H202" s="326"/>
    </row>
    <row r="203" spans="1:8" x14ac:dyDescent="0.15">
      <c r="A203" s="751"/>
      <c r="B203" s="4"/>
      <c r="C203" s="325"/>
      <c r="D203" s="326"/>
      <c r="E203" s="816"/>
      <c r="F203" s="326"/>
      <c r="G203" s="326"/>
      <c r="H203" s="326"/>
    </row>
    <row r="204" spans="1:8" x14ac:dyDescent="0.15">
      <c r="A204" s="751"/>
      <c r="B204" s="4"/>
      <c r="C204" s="325"/>
      <c r="D204" s="326"/>
      <c r="E204" s="816"/>
      <c r="F204" s="326"/>
      <c r="G204" s="326"/>
      <c r="H204" s="326"/>
    </row>
    <row r="205" spans="1:8" x14ac:dyDescent="0.15">
      <c r="A205" s="751"/>
      <c r="B205" s="4"/>
      <c r="C205" s="325"/>
      <c r="D205" s="326"/>
      <c r="E205" s="816"/>
      <c r="F205" s="326"/>
      <c r="G205" s="326"/>
      <c r="H205" s="326"/>
    </row>
    <row r="206" spans="1:8" x14ac:dyDescent="0.15">
      <c r="A206" s="751"/>
      <c r="B206" s="4"/>
      <c r="C206" s="325"/>
      <c r="D206" s="326"/>
      <c r="E206" s="816"/>
      <c r="F206" s="326"/>
      <c r="G206" s="326"/>
      <c r="H206" s="326"/>
    </row>
    <row r="207" spans="1:8" x14ac:dyDescent="0.15">
      <c r="A207" s="751"/>
      <c r="B207" s="4"/>
      <c r="C207" s="325"/>
      <c r="D207" s="326"/>
      <c r="E207" s="816"/>
      <c r="F207" s="326"/>
      <c r="G207" s="326"/>
      <c r="H207" s="326"/>
    </row>
    <row r="208" spans="1:8" x14ac:dyDescent="0.15">
      <c r="A208" s="751"/>
      <c r="B208" s="4"/>
      <c r="C208" s="325"/>
      <c r="D208" s="326"/>
      <c r="E208" s="816"/>
      <c r="F208" s="326"/>
      <c r="G208" s="326"/>
      <c r="H208" s="326"/>
    </row>
    <row r="209" spans="1:8" x14ac:dyDescent="0.15">
      <c r="A209" s="751"/>
      <c r="B209" s="4"/>
      <c r="C209" s="325"/>
      <c r="D209" s="326"/>
      <c r="E209" s="816"/>
      <c r="F209" s="326"/>
      <c r="G209" s="326"/>
      <c r="H209" s="326"/>
    </row>
    <row r="210" spans="1:8" x14ac:dyDescent="0.15">
      <c r="A210" s="751"/>
      <c r="B210" s="4"/>
      <c r="C210" s="325"/>
      <c r="D210" s="326"/>
      <c r="E210" s="816"/>
      <c r="F210" s="326"/>
      <c r="G210" s="326"/>
      <c r="H210" s="326"/>
    </row>
    <row r="211" spans="1:8" x14ac:dyDescent="0.15">
      <c r="A211" s="751"/>
      <c r="B211" s="4"/>
      <c r="C211" s="325"/>
      <c r="D211" s="326"/>
      <c r="E211" s="816"/>
      <c r="F211" s="326"/>
      <c r="G211" s="326"/>
      <c r="H211" s="326"/>
    </row>
    <row r="212" spans="1:8" x14ac:dyDescent="0.15">
      <c r="A212" s="751"/>
      <c r="B212" s="4"/>
      <c r="C212" s="325"/>
      <c r="D212" s="326"/>
      <c r="E212" s="816"/>
      <c r="F212" s="326"/>
      <c r="G212" s="326"/>
      <c r="H212" s="326"/>
    </row>
    <row r="213" spans="1:8" x14ac:dyDescent="0.15">
      <c r="A213" s="751"/>
      <c r="B213" s="4"/>
      <c r="C213" s="325"/>
      <c r="D213" s="326"/>
      <c r="E213" s="816"/>
      <c r="F213" s="326"/>
      <c r="G213" s="326"/>
      <c r="H213" s="326"/>
    </row>
    <row r="214" spans="1:8" x14ac:dyDescent="0.15">
      <c r="A214" s="751"/>
      <c r="B214" s="4"/>
      <c r="C214" s="325"/>
      <c r="D214" s="326"/>
      <c r="E214" s="816"/>
      <c r="F214" s="326"/>
      <c r="G214" s="326"/>
      <c r="H214" s="326"/>
    </row>
    <row r="215" spans="1:8" x14ac:dyDescent="0.15">
      <c r="A215" s="751"/>
      <c r="B215" s="4"/>
      <c r="C215" s="325"/>
      <c r="D215" s="326"/>
      <c r="E215" s="816"/>
      <c r="F215" s="326"/>
      <c r="G215" s="326"/>
      <c r="H215" s="326"/>
    </row>
    <row r="216" spans="1:8" x14ac:dyDescent="0.15">
      <c r="A216" s="751"/>
      <c r="B216" s="4"/>
      <c r="C216" s="325"/>
      <c r="D216" s="326"/>
      <c r="E216" s="816"/>
      <c r="F216" s="326"/>
      <c r="G216" s="326"/>
      <c r="H216" s="326"/>
    </row>
    <row r="217" spans="1:8" x14ac:dyDescent="0.15">
      <c r="A217" s="751"/>
      <c r="B217" s="4"/>
      <c r="C217" s="325"/>
      <c r="D217" s="326"/>
      <c r="E217" s="816"/>
      <c r="F217" s="326"/>
      <c r="G217" s="326"/>
      <c r="H217" s="326"/>
    </row>
    <row r="218" spans="1:8" x14ac:dyDescent="0.15">
      <c r="A218" s="751"/>
      <c r="B218" s="4"/>
      <c r="C218" s="325"/>
      <c r="D218" s="326"/>
      <c r="E218" s="816"/>
      <c r="F218" s="326"/>
      <c r="G218" s="326"/>
      <c r="H218" s="326"/>
    </row>
    <row r="219" spans="1:8" x14ac:dyDescent="0.15">
      <c r="A219" s="751"/>
      <c r="B219" s="4"/>
      <c r="C219" s="325"/>
      <c r="D219" s="326"/>
      <c r="E219" s="816"/>
      <c r="F219" s="326"/>
      <c r="G219" s="326"/>
      <c r="H219" s="326"/>
    </row>
    <row r="220" spans="1:8" x14ac:dyDescent="0.15">
      <c r="A220" s="751"/>
      <c r="B220" s="4"/>
      <c r="C220" s="325"/>
      <c r="D220" s="326"/>
      <c r="E220" s="816"/>
      <c r="F220" s="326"/>
      <c r="G220" s="326"/>
      <c r="H220" s="326"/>
    </row>
    <row r="221" spans="1:8" x14ac:dyDescent="0.15">
      <c r="A221" s="751"/>
      <c r="B221" s="4"/>
      <c r="C221" s="325"/>
      <c r="D221" s="326"/>
      <c r="E221" s="816"/>
      <c r="F221" s="326"/>
      <c r="G221" s="326"/>
      <c r="H221" s="326"/>
    </row>
    <row r="222" spans="1:8" x14ac:dyDescent="0.15">
      <c r="A222" s="751"/>
      <c r="B222" s="4"/>
      <c r="C222" s="325"/>
      <c r="D222" s="326"/>
      <c r="E222" s="816"/>
      <c r="F222" s="326"/>
      <c r="G222" s="326"/>
      <c r="H222" s="326"/>
    </row>
    <row r="223" spans="1:8" x14ac:dyDescent="0.15">
      <c r="A223" s="751"/>
      <c r="B223" s="4"/>
      <c r="C223" s="325"/>
      <c r="D223" s="326"/>
      <c r="E223" s="816"/>
      <c r="F223" s="326"/>
      <c r="G223" s="326"/>
      <c r="H223" s="326"/>
    </row>
    <row r="224" spans="1:8" x14ac:dyDescent="0.15">
      <c r="A224" s="751"/>
      <c r="B224" s="4"/>
      <c r="C224" s="325"/>
      <c r="D224" s="326"/>
      <c r="E224" s="816"/>
      <c r="F224" s="326"/>
      <c r="G224" s="326"/>
      <c r="H224" s="326"/>
    </row>
    <row r="225" spans="1:8" x14ac:dyDescent="0.15">
      <c r="A225" s="751"/>
      <c r="B225" s="4"/>
      <c r="C225" s="325"/>
      <c r="D225" s="326"/>
      <c r="E225" s="816"/>
      <c r="F225" s="326"/>
      <c r="G225" s="326"/>
      <c r="H225" s="326"/>
    </row>
    <row r="226" spans="1:8" x14ac:dyDescent="0.15">
      <c r="A226" s="751"/>
      <c r="B226" s="4"/>
      <c r="C226" s="325"/>
      <c r="D226" s="326"/>
      <c r="E226" s="816"/>
      <c r="F226" s="326"/>
      <c r="G226" s="326"/>
      <c r="H226" s="326"/>
    </row>
    <row r="227" spans="1:8" x14ac:dyDescent="0.15">
      <c r="A227" s="751"/>
      <c r="B227" s="4"/>
      <c r="C227" s="325"/>
      <c r="D227" s="326"/>
      <c r="E227" s="816"/>
      <c r="F227" s="326"/>
      <c r="G227" s="326"/>
      <c r="H227" s="326"/>
    </row>
    <row r="228" spans="1:8" x14ac:dyDescent="0.15">
      <c r="A228" s="751"/>
      <c r="B228" s="4"/>
      <c r="C228" s="325"/>
      <c r="D228" s="326"/>
      <c r="E228" s="816"/>
      <c r="F228" s="326"/>
      <c r="G228" s="326"/>
      <c r="H228" s="326"/>
    </row>
    <row r="229" spans="1:8" x14ac:dyDescent="0.15">
      <c r="A229" s="751"/>
      <c r="B229" s="4"/>
      <c r="C229" s="325"/>
      <c r="D229" s="326"/>
      <c r="E229" s="816"/>
      <c r="F229" s="326"/>
      <c r="G229" s="326"/>
      <c r="H229" s="326"/>
    </row>
    <row r="230" spans="1:8" x14ac:dyDescent="0.15">
      <c r="A230" s="751"/>
      <c r="B230" s="4"/>
      <c r="C230" s="325"/>
      <c r="D230" s="326"/>
      <c r="E230" s="816"/>
      <c r="F230" s="326"/>
      <c r="G230" s="326"/>
      <c r="H230" s="326"/>
    </row>
    <row r="231" spans="1:8" x14ac:dyDescent="0.15">
      <c r="A231" s="751"/>
      <c r="B231" s="4"/>
      <c r="C231" s="325"/>
      <c r="D231" s="326"/>
      <c r="E231" s="816"/>
      <c r="F231" s="326"/>
      <c r="G231" s="326"/>
      <c r="H231" s="326"/>
    </row>
    <row r="232" spans="1:8" x14ac:dyDescent="0.15">
      <c r="A232" s="751"/>
      <c r="B232" s="4"/>
      <c r="C232" s="325"/>
      <c r="D232" s="326"/>
      <c r="E232" s="816"/>
      <c r="F232" s="326"/>
      <c r="G232" s="326"/>
      <c r="H232" s="326"/>
    </row>
    <row r="233" spans="1:8" x14ac:dyDescent="0.15">
      <c r="A233" s="751"/>
      <c r="B233" s="4"/>
      <c r="C233" s="325"/>
      <c r="D233" s="326"/>
      <c r="E233" s="816"/>
      <c r="F233" s="326"/>
      <c r="G233" s="326"/>
      <c r="H233" s="326"/>
    </row>
    <row r="234" spans="1:8" x14ac:dyDescent="0.15">
      <c r="A234" s="751"/>
      <c r="B234" s="4"/>
      <c r="C234" s="325"/>
      <c r="D234" s="326"/>
      <c r="E234" s="816"/>
      <c r="F234" s="326"/>
      <c r="G234" s="326"/>
      <c r="H234" s="326"/>
    </row>
    <row r="235" spans="1:8" x14ac:dyDescent="0.15">
      <c r="A235" s="751"/>
      <c r="B235" s="4"/>
      <c r="C235" s="325"/>
      <c r="D235" s="326"/>
      <c r="E235" s="816"/>
      <c r="F235" s="326"/>
      <c r="G235" s="326"/>
      <c r="H235" s="326"/>
    </row>
    <row r="236" spans="1:8" x14ac:dyDescent="0.15">
      <c r="A236" s="751"/>
      <c r="B236" s="4"/>
      <c r="C236" s="325"/>
      <c r="D236" s="326"/>
      <c r="E236" s="816"/>
      <c r="F236" s="326"/>
      <c r="G236" s="326"/>
      <c r="H236" s="326"/>
    </row>
    <row r="237" spans="1:8" x14ac:dyDescent="0.15">
      <c r="A237" s="751"/>
      <c r="B237" s="4"/>
      <c r="C237" s="325"/>
      <c r="D237" s="326"/>
      <c r="E237" s="816"/>
      <c r="F237" s="326"/>
      <c r="G237" s="326"/>
      <c r="H237" s="326"/>
    </row>
    <row r="238" spans="1:8" x14ac:dyDescent="0.15">
      <c r="A238" s="751"/>
      <c r="B238" s="4"/>
      <c r="C238" s="325"/>
      <c r="D238" s="326"/>
      <c r="E238" s="816"/>
      <c r="F238" s="326"/>
      <c r="G238" s="326"/>
      <c r="H238" s="326"/>
    </row>
    <row r="239" spans="1:8" x14ac:dyDescent="0.15">
      <c r="A239" s="751"/>
      <c r="B239" s="4"/>
      <c r="C239" s="325"/>
      <c r="D239" s="326"/>
      <c r="E239" s="816"/>
      <c r="F239" s="326"/>
      <c r="G239" s="326"/>
      <c r="H239" s="326"/>
    </row>
    <row r="240" spans="1:8" x14ac:dyDescent="0.15">
      <c r="A240" s="751"/>
      <c r="B240" s="4"/>
      <c r="C240" s="325"/>
      <c r="D240" s="326"/>
      <c r="E240" s="816"/>
      <c r="F240" s="326"/>
      <c r="G240" s="326"/>
      <c r="H240" s="326"/>
    </row>
    <row r="241" spans="1:8" x14ac:dyDescent="0.15">
      <c r="A241" s="751"/>
      <c r="B241" s="4"/>
      <c r="C241" s="325"/>
      <c r="D241" s="326"/>
      <c r="E241" s="816"/>
      <c r="F241" s="326"/>
      <c r="G241" s="326"/>
      <c r="H241" s="326"/>
    </row>
    <row r="242" spans="1:8" x14ac:dyDescent="0.15">
      <c r="A242" s="751"/>
      <c r="B242" s="4"/>
      <c r="C242" s="325"/>
      <c r="D242" s="326"/>
      <c r="E242" s="816"/>
      <c r="F242" s="326"/>
      <c r="G242" s="326"/>
      <c r="H242" s="326"/>
    </row>
    <row r="243" spans="1:8" x14ac:dyDescent="0.15">
      <c r="A243" s="751"/>
      <c r="B243" s="4"/>
      <c r="C243" s="325"/>
      <c r="D243" s="326"/>
      <c r="E243" s="816"/>
      <c r="F243" s="326"/>
      <c r="G243" s="326"/>
      <c r="H243" s="326"/>
    </row>
    <row r="244" spans="1:8" x14ac:dyDescent="0.15">
      <c r="A244" s="751"/>
      <c r="B244" s="4"/>
      <c r="C244" s="325"/>
      <c r="D244" s="326"/>
      <c r="E244" s="816"/>
      <c r="F244" s="326"/>
      <c r="G244" s="326"/>
      <c r="H244" s="326"/>
    </row>
    <row r="245" spans="1:8" x14ac:dyDescent="0.15">
      <c r="A245" s="751"/>
      <c r="B245" s="4"/>
      <c r="C245" s="325"/>
      <c r="D245" s="326"/>
      <c r="E245" s="816"/>
      <c r="F245" s="326"/>
      <c r="G245" s="326"/>
      <c r="H245" s="326"/>
    </row>
    <row r="246" spans="1:8" x14ac:dyDescent="0.15">
      <c r="A246" s="751"/>
      <c r="B246" s="4"/>
      <c r="C246" s="325"/>
      <c r="D246" s="326"/>
      <c r="E246" s="816"/>
      <c r="F246" s="326"/>
      <c r="G246" s="326"/>
      <c r="H246" s="326"/>
    </row>
    <row r="247" spans="1:8" x14ac:dyDescent="0.15">
      <c r="A247" s="751"/>
      <c r="B247" s="4"/>
      <c r="C247" s="325"/>
      <c r="D247" s="326"/>
      <c r="E247" s="816"/>
      <c r="F247" s="326"/>
      <c r="G247" s="326"/>
      <c r="H247" s="326"/>
    </row>
    <row r="248" spans="1:8" x14ac:dyDescent="0.15">
      <c r="A248" s="751"/>
      <c r="B248" s="4"/>
      <c r="C248" s="325"/>
      <c r="D248" s="326"/>
      <c r="E248" s="816"/>
      <c r="F248" s="326"/>
      <c r="G248" s="326"/>
      <c r="H248" s="326"/>
    </row>
    <row r="249" spans="1:8" x14ac:dyDescent="0.15">
      <c r="A249" s="751"/>
      <c r="B249" s="4"/>
      <c r="C249" s="325"/>
      <c r="D249" s="326"/>
      <c r="E249" s="816"/>
      <c r="F249" s="326"/>
      <c r="G249" s="326"/>
      <c r="H249" s="326"/>
    </row>
    <row r="250" spans="1:8" x14ac:dyDescent="0.15">
      <c r="A250" s="751"/>
      <c r="B250" s="4"/>
      <c r="C250" s="325"/>
      <c r="D250" s="326"/>
      <c r="E250" s="816"/>
      <c r="F250" s="326"/>
      <c r="G250" s="326"/>
      <c r="H250" s="326"/>
    </row>
    <row r="251" spans="1:8" x14ac:dyDescent="0.15">
      <c r="A251" s="751"/>
      <c r="B251" s="4"/>
      <c r="C251" s="325"/>
      <c r="D251" s="326"/>
      <c r="E251" s="816"/>
      <c r="F251" s="326"/>
      <c r="G251" s="326"/>
      <c r="H251" s="326"/>
    </row>
    <row r="252" spans="1:8" x14ac:dyDescent="0.15">
      <c r="A252" s="751"/>
      <c r="B252" s="4"/>
      <c r="C252" s="325"/>
      <c r="D252" s="326"/>
      <c r="E252" s="816"/>
      <c r="F252" s="326"/>
      <c r="G252" s="326"/>
      <c r="H252" s="326"/>
    </row>
    <row r="253" spans="1:8" x14ac:dyDescent="0.15">
      <c r="A253" s="751"/>
      <c r="B253" s="4"/>
      <c r="C253" s="325"/>
      <c r="D253" s="326"/>
      <c r="E253" s="816"/>
      <c r="F253" s="326"/>
      <c r="G253" s="326"/>
      <c r="H253" s="326"/>
    </row>
    <row r="254" spans="1:8" x14ac:dyDescent="0.15">
      <c r="A254" s="751"/>
      <c r="B254" s="4"/>
      <c r="C254" s="325"/>
      <c r="D254" s="326"/>
      <c r="E254" s="816"/>
      <c r="F254" s="326"/>
      <c r="G254" s="326"/>
      <c r="H254" s="326"/>
    </row>
    <row r="255" spans="1:8" x14ac:dyDescent="0.15">
      <c r="A255" s="751"/>
      <c r="B255" s="4"/>
      <c r="C255" s="325"/>
      <c r="D255" s="326"/>
      <c r="E255" s="816"/>
      <c r="F255" s="326"/>
      <c r="G255" s="326"/>
      <c r="H255" s="326"/>
    </row>
    <row r="256" spans="1:8" x14ac:dyDescent="0.15">
      <c r="A256" s="751"/>
      <c r="B256" s="4"/>
      <c r="C256" s="325"/>
      <c r="D256" s="326"/>
      <c r="E256" s="816"/>
      <c r="F256" s="326"/>
      <c r="G256" s="326"/>
      <c r="H256" s="326"/>
    </row>
    <row r="257" spans="1:8" x14ac:dyDescent="0.15">
      <c r="A257" s="751"/>
      <c r="B257" s="4"/>
      <c r="C257" s="325"/>
      <c r="D257" s="326"/>
      <c r="E257" s="816"/>
      <c r="F257" s="326"/>
      <c r="G257" s="326"/>
      <c r="H257" s="326"/>
    </row>
    <row r="258" spans="1:8" x14ac:dyDescent="0.15">
      <c r="A258" s="751"/>
      <c r="B258" s="4"/>
      <c r="C258" s="325"/>
      <c r="D258" s="326"/>
      <c r="E258" s="816"/>
      <c r="F258" s="326"/>
      <c r="G258" s="326"/>
      <c r="H258" s="326"/>
    </row>
    <row r="259" spans="1:8" x14ac:dyDescent="0.15">
      <c r="A259" s="751"/>
      <c r="B259" s="4"/>
      <c r="C259" s="325"/>
      <c r="D259" s="326"/>
      <c r="E259" s="816"/>
      <c r="F259" s="326"/>
      <c r="G259" s="326"/>
      <c r="H259" s="326"/>
    </row>
    <row r="260" spans="1:8" x14ac:dyDescent="0.15">
      <c r="A260" s="751"/>
      <c r="B260" s="4"/>
      <c r="C260" s="325"/>
      <c r="D260" s="326"/>
      <c r="E260" s="816"/>
      <c r="F260" s="326"/>
      <c r="G260" s="326"/>
      <c r="H260" s="326"/>
    </row>
    <row r="261" spans="1:8" x14ac:dyDescent="0.15">
      <c r="A261" s="751"/>
      <c r="B261" s="4"/>
      <c r="C261" s="325"/>
      <c r="D261" s="326"/>
      <c r="E261" s="816"/>
      <c r="F261" s="326"/>
      <c r="G261" s="326"/>
      <c r="H261" s="326"/>
    </row>
    <row r="262" spans="1:8" x14ac:dyDescent="0.15">
      <c r="A262" s="751"/>
      <c r="B262" s="4"/>
      <c r="C262" s="325"/>
      <c r="D262" s="326"/>
      <c r="E262" s="816"/>
      <c r="F262" s="326"/>
      <c r="G262" s="326"/>
      <c r="H262" s="326"/>
    </row>
    <row r="263" spans="1:8" x14ac:dyDescent="0.15">
      <c r="A263" s="751"/>
      <c r="B263" s="4"/>
      <c r="C263" s="325"/>
      <c r="D263" s="326"/>
      <c r="E263" s="816"/>
      <c r="F263" s="326"/>
      <c r="G263" s="326"/>
      <c r="H263" s="326"/>
    </row>
    <row r="264" spans="1:8" x14ac:dyDescent="0.15">
      <c r="A264" s="751"/>
      <c r="B264" s="4"/>
      <c r="C264" s="325"/>
      <c r="D264" s="326"/>
      <c r="E264" s="816"/>
      <c r="F264" s="326"/>
      <c r="G264" s="326"/>
      <c r="H264" s="326"/>
    </row>
    <row r="265" spans="1:8" x14ac:dyDescent="0.15">
      <c r="A265" s="751"/>
      <c r="B265" s="4"/>
      <c r="C265" s="325"/>
      <c r="D265" s="326"/>
      <c r="E265" s="816"/>
      <c r="F265" s="326"/>
      <c r="G265" s="326"/>
      <c r="H265" s="326"/>
    </row>
    <row r="266" spans="1:8" x14ac:dyDescent="0.15">
      <c r="A266" s="751"/>
      <c r="B266" s="4"/>
      <c r="C266" s="325"/>
      <c r="D266" s="326"/>
      <c r="E266" s="326"/>
      <c r="F266" s="326"/>
      <c r="G266" s="326"/>
      <c r="H266" s="326"/>
    </row>
    <row r="267" spans="1:8" x14ac:dyDescent="0.15">
      <c r="A267" s="751"/>
      <c r="B267" s="4"/>
      <c r="C267" s="325"/>
      <c r="D267" s="326"/>
      <c r="E267" s="326"/>
      <c r="F267" s="326"/>
      <c r="G267" s="326"/>
      <c r="H267" s="326"/>
    </row>
    <row r="268" spans="1:8" x14ac:dyDescent="0.15">
      <c r="A268" s="751"/>
      <c r="B268" s="4"/>
      <c r="C268" s="325"/>
      <c r="D268" s="326"/>
      <c r="E268" s="326"/>
      <c r="F268" s="326"/>
      <c r="G268" s="326"/>
      <c r="H268" s="326"/>
    </row>
    <row r="269" spans="1:8" x14ac:dyDescent="0.15">
      <c r="A269" s="751"/>
      <c r="B269" s="4"/>
      <c r="C269" s="325"/>
      <c r="D269" s="326"/>
      <c r="E269" s="326"/>
      <c r="F269" s="326"/>
      <c r="G269" s="326"/>
      <c r="H269" s="326"/>
    </row>
    <row r="270" spans="1:8" x14ac:dyDescent="0.15">
      <c r="A270" s="751"/>
      <c r="B270" s="4"/>
      <c r="C270" s="325"/>
      <c r="D270" s="326"/>
      <c r="E270" s="326"/>
      <c r="F270" s="326"/>
      <c r="G270" s="326"/>
      <c r="H270" s="326"/>
    </row>
    <row r="271" spans="1:8" x14ac:dyDescent="0.15">
      <c r="A271" s="751"/>
      <c r="B271" s="4"/>
      <c r="C271" s="325"/>
      <c r="D271" s="326"/>
      <c r="E271" s="326"/>
      <c r="F271" s="326"/>
      <c r="G271" s="326"/>
      <c r="H271" s="326"/>
    </row>
    <row r="272" spans="1:8" x14ac:dyDescent="0.15">
      <c r="A272" s="751"/>
      <c r="B272" s="4"/>
      <c r="C272" s="325"/>
      <c r="D272" s="326"/>
      <c r="E272" s="326"/>
      <c r="F272" s="326"/>
      <c r="G272" s="326"/>
      <c r="H272" s="326"/>
    </row>
    <row r="273" spans="1:8" x14ac:dyDescent="0.15">
      <c r="A273" s="751"/>
      <c r="B273" s="4"/>
      <c r="C273" s="325"/>
      <c r="D273" s="326"/>
      <c r="E273" s="326"/>
      <c r="F273" s="326"/>
      <c r="G273" s="326"/>
      <c r="H273" s="326"/>
    </row>
    <row r="274" spans="1:8" x14ac:dyDescent="0.15">
      <c r="A274" s="751"/>
      <c r="B274" s="4"/>
      <c r="C274" s="325"/>
      <c r="D274" s="326"/>
      <c r="E274" s="326"/>
      <c r="F274" s="326"/>
      <c r="G274" s="326"/>
      <c r="H274" s="326"/>
    </row>
    <row r="275" spans="1:8" x14ac:dyDescent="0.15">
      <c r="A275" s="751"/>
      <c r="B275" s="4"/>
      <c r="C275" s="325"/>
      <c r="D275" s="326"/>
      <c r="E275" s="326"/>
      <c r="F275" s="326"/>
      <c r="G275" s="326"/>
      <c r="H275" s="326"/>
    </row>
    <row r="276" spans="1:8" x14ac:dyDescent="0.15">
      <c r="A276" s="751"/>
      <c r="B276" s="4"/>
      <c r="C276" s="325"/>
      <c r="D276" s="326"/>
      <c r="E276" s="326"/>
      <c r="F276" s="326"/>
      <c r="G276" s="326"/>
      <c r="H276" s="326"/>
    </row>
    <row r="277" spans="1:8" x14ac:dyDescent="0.15">
      <c r="A277" s="751"/>
      <c r="B277" s="4"/>
      <c r="C277" s="325"/>
      <c r="D277" s="326"/>
      <c r="E277" s="326"/>
      <c r="F277" s="326"/>
      <c r="G277" s="326"/>
      <c r="H277" s="326"/>
    </row>
    <row r="278" spans="1:8" x14ac:dyDescent="0.15">
      <c r="A278" s="751"/>
      <c r="B278" s="4"/>
      <c r="C278" s="325"/>
      <c r="D278" s="326"/>
      <c r="E278" s="326"/>
      <c r="F278" s="326"/>
      <c r="G278" s="326"/>
      <c r="H278" s="326"/>
    </row>
    <row r="279" spans="1:8" x14ac:dyDescent="0.15">
      <c r="A279" s="751"/>
      <c r="B279" s="4"/>
      <c r="C279" s="325"/>
      <c r="D279" s="326"/>
      <c r="E279" s="326"/>
      <c r="F279" s="326"/>
      <c r="G279" s="326"/>
      <c r="H279" s="326"/>
    </row>
    <row r="280" spans="1:8" x14ac:dyDescent="0.15">
      <c r="A280" s="751"/>
      <c r="B280" s="4"/>
      <c r="C280" s="325"/>
      <c r="D280" s="326"/>
      <c r="E280" s="326"/>
      <c r="F280" s="326"/>
      <c r="G280" s="326"/>
      <c r="H280" s="326"/>
    </row>
    <row r="281" spans="1:8" x14ac:dyDescent="0.15">
      <c r="A281" s="751"/>
      <c r="B281" s="4"/>
      <c r="C281" s="325"/>
      <c r="D281" s="326"/>
      <c r="E281" s="326"/>
      <c r="F281" s="326"/>
      <c r="G281" s="326"/>
      <c r="H281" s="326"/>
    </row>
    <row r="282" spans="1:8" x14ac:dyDescent="0.15">
      <c r="A282" s="751"/>
      <c r="B282" s="4"/>
      <c r="C282" s="325"/>
      <c r="D282" s="326"/>
      <c r="E282" s="326"/>
      <c r="F282" s="326"/>
      <c r="G282" s="326"/>
      <c r="H282" s="326"/>
    </row>
    <row r="283" spans="1:8" x14ac:dyDescent="0.15">
      <c r="A283" s="751"/>
      <c r="B283" s="4"/>
      <c r="C283" s="325"/>
      <c r="D283" s="326"/>
      <c r="E283" s="326"/>
      <c r="F283" s="326"/>
      <c r="G283" s="326"/>
      <c r="H283" s="326"/>
    </row>
    <row r="284" spans="1:8" x14ac:dyDescent="0.15">
      <c r="A284" s="751"/>
      <c r="B284" s="4"/>
      <c r="C284" s="325"/>
      <c r="D284" s="326"/>
      <c r="E284" s="326"/>
      <c r="F284" s="326"/>
      <c r="G284" s="326"/>
      <c r="H284" s="326"/>
    </row>
    <row r="285" spans="1:8" x14ac:dyDescent="0.15">
      <c r="A285" s="751"/>
      <c r="B285" s="4"/>
      <c r="C285" s="325"/>
      <c r="D285" s="326"/>
      <c r="E285" s="326"/>
      <c r="F285" s="326"/>
      <c r="G285" s="326"/>
      <c r="H285" s="326"/>
    </row>
    <row r="286" spans="1:8" x14ac:dyDescent="0.15">
      <c r="A286" s="751"/>
      <c r="B286" s="4"/>
      <c r="C286" s="325"/>
      <c r="D286" s="326"/>
      <c r="E286" s="326"/>
      <c r="F286" s="326"/>
      <c r="G286" s="326"/>
      <c r="H286" s="326"/>
    </row>
    <row r="287" spans="1:8" x14ac:dyDescent="0.15">
      <c r="A287" s="751"/>
      <c r="B287" s="4"/>
      <c r="C287" s="325"/>
      <c r="D287" s="326"/>
      <c r="E287" s="326"/>
      <c r="F287" s="326"/>
      <c r="G287" s="326"/>
      <c r="H287" s="326"/>
    </row>
    <row r="288" spans="1:8" x14ac:dyDescent="0.15">
      <c r="A288" s="751"/>
      <c r="B288" s="4"/>
      <c r="C288" s="325"/>
      <c r="D288" s="326"/>
      <c r="E288" s="326"/>
      <c r="F288" s="326"/>
      <c r="G288" s="326"/>
      <c r="H288" s="326"/>
    </row>
    <row r="289" spans="1:8" x14ac:dyDescent="0.15">
      <c r="A289" s="751"/>
      <c r="B289" s="4"/>
      <c r="C289" s="325"/>
      <c r="D289" s="326"/>
      <c r="E289" s="326"/>
      <c r="F289" s="326"/>
      <c r="G289" s="326"/>
      <c r="H289" s="326"/>
    </row>
    <row r="290" spans="1:8" x14ac:dyDescent="0.15">
      <c r="A290" s="751"/>
      <c r="B290" s="4"/>
      <c r="C290" s="325"/>
      <c r="D290" s="326"/>
      <c r="E290" s="326"/>
      <c r="F290" s="326"/>
      <c r="G290" s="326"/>
      <c r="H290" s="326"/>
    </row>
    <row r="291" spans="1:8" x14ac:dyDescent="0.15">
      <c r="A291" s="751"/>
      <c r="B291" s="4"/>
      <c r="C291" s="325"/>
      <c r="D291" s="326"/>
      <c r="E291" s="326"/>
      <c r="F291" s="326"/>
      <c r="G291" s="326"/>
      <c r="H291" s="326"/>
    </row>
    <row r="292" spans="1:8" x14ac:dyDescent="0.15">
      <c r="A292" s="751"/>
      <c r="B292" s="4"/>
      <c r="C292" s="325"/>
      <c r="D292" s="326"/>
      <c r="E292" s="326"/>
      <c r="F292" s="326"/>
      <c r="G292" s="326"/>
      <c r="H292" s="326"/>
    </row>
    <row r="293" spans="1:8" x14ac:dyDescent="0.15">
      <c r="A293" s="751"/>
      <c r="B293" s="4"/>
      <c r="C293" s="325"/>
      <c r="D293" s="326"/>
      <c r="E293" s="326"/>
      <c r="F293" s="326"/>
      <c r="G293" s="326"/>
      <c r="H293" s="326"/>
    </row>
    <row r="294" spans="1:8" x14ac:dyDescent="0.15">
      <c r="A294" s="751"/>
      <c r="B294" s="4"/>
      <c r="C294" s="325"/>
      <c r="D294" s="326"/>
      <c r="E294" s="326"/>
      <c r="F294" s="326"/>
      <c r="G294" s="326"/>
      <c r="H294" s="326"/>
    </row>
    <row r="295" spans="1:8" x14ac:dyDescent="0.15">
      <c r="A295" s="751"/>
      <c r="B295" s="4"/>
      <c r="C295" s="325"/>
      <c r="D295" s="326"/>
      <c r="E295" s="326"/>
      <c r="F295" s="326"/>
      <c r="G295" s="326"/>
      <c r="H295" s="326"/>
    </row>
    <row r="296" spans="1:8" x14ac:dyDescent="0.15">
      <c r="A296" s="751"/>
      <c r="B296" s="4"/>
      <c r="C296" s="325"/>
      <c r="D296" s="326"/>
      <c r="E296" s="326"/>
      <c r="F296" s="326"/>
      <c r="G296" s="326"/>
      <c r="H296" s="326"/>
    </row>
    <row r="297" spans="1:8" x14ac:dyDescent="0.15">
      <c r="A297" s="751"/>
      <c r="B297" s="4"/>
      <c r="C297" s="325"/>
      <c r="D297" s="326"/>
      <c r="E297" s="326"/>
      <c r="F297" s="326"/>
      <c r="G297" s="326"/>
      <c r="H297" s="326"/>
    </row>
    <row r="298" spans="1:8" x14ac:dyDescent="0.15">
      <c r="A298" s="751"/>
      <c r="B298" s="4"/>
      <c r="C298" s="325"/>
      <c r="D298" s="326"/>
      <c r="E298" s="326"/>
      <c r="F298" s="326"/>
      <c r="G298" s="326"/>
      <c r="H298" s="326"/>
    </row>
    <row r="299" spans="1:8" x14ac:dyDescent="0.15">
      <c r="A299" s="751"/>
      <c r="B299" s="4"/>
      <c r="C299" s="325"/>
      <c r="D299" s="326"/>
      <c r="E299" s="326"/>
      <c r="F299" s="326"/>
      <c r="G299" s="326"/>
      <c r="H299" s="326"/>
    </row>
    <row r="300" spans="1:8" x14ac:dyDescent="0.15">
      <c r="A300" s="751"/>
      <c r="B300" s="4"/>
      <c r="C300" s="325"/>
      <c r="D300" s="326"/>
      <c r="E300" s="326"/>
      <c r="F300" s="326"/>
      <c r="G300" s="326"/>
      <c r="H300" s="326"/>
    </row>
    <row r="301" spans="1:8" x14ac:dyDescent="0.15">
      <c r="A301" s="751"/>
      <c r="B301" s="4"/>
      <c r="C301" s="325"/>
      <c r="D301" s="326"/>
      <c r="E301" s="326"/>
      <c r="F301" s="326"/>
      <c r="G301" s="326"/>
      <c r="H301" s="326"/>
    </row>
    <row r="302" spans="1:8" x14ac:dyDescent="0.15">
      <c r="A302" s="751"/>
      <c r="B302" s="4"/>
      <c r="C302" s="325"/>
      <c r="D302" s="326"/>
      <c r="E302" s="326"/>
      <c r="F302" s="326"/>
      <c r="G302" s="326"/>
      <c r="H302" s="326"/>
    </row>
    <row r="303" spans="1:8" x14ac:dyDescent="0.15">
      <c r="A303" s="751"/>
      <c r="B303" s="4"/>
      <c r="C303" s="325"/>
      <c r="D303" s="326"/>
      <c r="E303" s="326"/>
      <c r="F303" s="326"/>
      <c r="G303" s="326"/>
      <c r="H303" s="326"/>
    </row>
    <row r="304" spans="1:8" x14ac:dyDescent="0.15">
      <c r="A304" s="751"/>
      <c r="B304" s="4"/>
      <c r="C304" s="325"/>
      <c r="D304" s="326"/>
      <c r="E304" s="326"/>
      <c r="F304" s="326"/>
      <c r="G304" s="326"/>
      <c r="H304" s="326"/>
    </row>
  </sheetData>
  <mergeCells count="7">
    <mergeCell ref="G5:H5"/>
    <mergeCell ref="I5:L5"/>
    <mergeCell ref="A7:B7"/>
    <mergeCell ref="A33:A34"/>
    <mergeCell ref="A2:F2"/>
    <mergeCell ref="A5:B6"/>
    <mergeCell ref="D5:F5"/>
  </mergeCells>
  <phoneticPr fontId="3"/>
  <pageMargins left="0.7" right="0.7" top="0.75" bottom="0.75" header="0.3" footer="0.3"/>
  <pageSetup paperSize="9" scale="65" fitToHeight="0" orientation="portrait" r:id="rId1"/>
  <headerFooter alignWithMargins="0"/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>
    <tabColor theme="9" tint="0.79998168889431442"/>
    <pageSetUpPr fitToPage="1"/>
  </sheetPr>
  <dimension ref="A1:IK523"/>
  <sheetViews>
    <sheetView topLeftCell="A83" zoomScale="106" zoomScaleNormal="106" zoomScaleSheetLayoutView="70" workbookViewId="0">
      <selection activeCell="A88" sqref="A88:XFD99"/>
    </sheetView>
  </sheetViews>
  <sheetFormatPr defaultRowHeight="13.5" x14ac:dyDescent="0.15"/>
  <cols>
    <col min="1" max="1" width="11.625" style="110" customWidth="1"/>
    <col min="2" max="2" width="30.625" customWidth="1"/>
    <col min="3" max="3" width="6.625" style="111" customWidth="1"/>
    <col min="4" max="8" width="10.625" style="112" customWidth="1"/>
    <col min="9" max="9" width="10.5" style="162" bestFit="1" customWidth="1"/>
    <col min="10" max="10" width="10.875" style="162" bestFit="1" customWidth="1"/>
    <col min="11" max="11" width="9" style="162"/>
    <col min="12" max="12" width="9.5" style="162" bestFit="1" customWidth="1"/>
  </cols>
  <sheetData>
    <row r="1" spans="1:245" s="4" customFormat="1" ht="18" customHeight="1" x14ac:dyDescent="0.2">
      <c r="A1" s="1" t="s">
        <v>156</v>
      </c>
      <c r="B1" s="1"/>
      <c r="C1" s="1"/>
      <c r="D1" s="2"/>
      <c r="E1" s="2"/>
      <c r="F1" s="2"/>
      <c r="G1" s="2"/>
      <c r="H1" s="3"/>
      <c r="I1" s="590"/>
      <c r="J1" s="590"/>
      <c r="K1" s="590"/>
      <c r="L1" s="590"/>
    </row>
    <row r="2" spans="1:245" s="4" customFormat="1" ht="18" customHeight="1" x14ac:dyDescent="0.2">
      <c r="A2" s="991" t="s">
        <v>1</v>
      </c>
      <c r="B2" s="991"/>
      <c r="C2" s="991"/>
      <c r="D2" s="991"/>
      <c r="E2" s="991"/>
      <c r="F2" s="991"/>
      <c r="G2" s="2"/>
      <c r="H2" s="3"/>
      <c r="I2" s="590"/>
      <c r="J2" s="590"/>
      <c r="K2" s="590"/>
      <c r="L2" s="590"/>
    </row>
    <row r="4" spans="1:245" ht="28.5" customHeight="1" thickBot="1" x14ac:dyDescent="0.2">
      <c r="A4" s="113" t="s">
        <v>157</v>
      </c>
      <c r="C4" s="13"/>
      <c r="D4" s="14"/>
      <c r="E4" s="14"/>
      <c r="F4" s="14"/>
      <c r="G4" s="14"/>
      <c r="H4" s="14"/>
    </row>
    <row r="5" spans="1:245" ht="26.25" customHeight="1" x14ac:dyDescent="0.15">
      <c r="A5" s="1027" t="s">
        <v>16</v>
      </c>
      <c r="B5" s="1029"/>
      <c r="C5" s="521"/>
      <c r="D5" s="1012" t="s">
        <v>17</v>
      </c>
      <c r="E5" s="1012"/>
      <c r="F5" s="1015"/>
      <c r="G5" s="1011" t="s">
        <v>18</v>
      </c>
      <c r="H5" s="1016"/>
      <c r="I5" s="1006" t="s">
        <v>19</v>
      </c>
      <c r="J5" s="1007"/>
      <c r="K5" s="1007"/>
      <c r="L5" s="1008"/>
    </row>
    <row r="6" spans="1:245" ht="26.25" customHeight="1" x14ac:dyDescent="0.15">
      <c r="A6" s="1030"/>
      <c r="B6" s="1039"/>
      <c r="C6" s="522" t="s">
        <v>20</v>
      </c>
      <c r="D6" s="17" t="s">
        <v>21</v>
      </c>
      <c r="E6" s="17" t="s">
        <v>22</v>
      </c>
      <c r="F6" s="18" t="s">
        <v>23</v>
      </c>
      <c r="G6" s="19" t="s">
        <v>158</v>
      </c>
      <c r="H6" s="20" t="s">
        <v>25</v>
      </c>
      <c r="I6" s="165" t="s">
        <v>2</v>
      </c>
      <c r="J6" s="213" t="s">
        <v>26</v>
      </c>
      <c r="K6" s="215" t="s">
        <v>31</v>
      </c>
      <c r="L6" s="587" t="s">
        <v>32</v>
      </c>
    </row>
    <row r="7" spans="1:245" ht="29.25" customHeight="1" thickBot="1" x14ac:dyDescent="0.2">
      <c r="A7" s="1037" t="s">
        <v>33</v>
      </c>
      <c r="B7" s="1038"/>
      <c r="C7" s="25"/>
      <c r="D7" s="327"/>
      <c r="E7" s="555">
        <f>E38+E50+E66+E100+E113</f>
        <v>138</v>
      </c>
      <c r="F7" s="519">
        <f>F38+F50+F66+F100+F113</f>
        <v>2415.1200000000003</v>
      </c>
      <c r="G7" s="155"/>
      <c r="H7" s="440"/>
      <c r="I7" s="629"/>
      <c r="J7" s="204"/>
      <c r="K7" s="204">
        <f t="shared" ref="K7" si="0">K38+K50+K66+K100+K113</f>
        <v>16393</v>
      </c>
      <c r="L7" s="868">
        <f>L38+L50+L66+L100+L113</f>
        <v>738846.54</v>
      </c>
    </row>
    <row r="8" spans="1:245" x14ac:dyDescent="0.15">
      <c r="A8" s="553" t="s">
        <v>34</v>
      </c>
      <c r="B8" s="557"/>
      <c r="C8" s="556"/>
      <c r="D8" s="554"/>
      <c r="E8" s="554"/>
      <c r="F8" s="558"/>
      <c r="G8" s="559"/>
      <c r="H8" s="557"/>
      <c r="I8" s="248"/>
      <c r="J8" s="249"/>
      <c r="K8" s="224"/>
      <c r="L8" s="346"/>
    </row>
    <row r="9" spans="1:245" s="52" customFormat="1" x14ac:dyDescent="0.15">
      <c r="A9" s="38">
        <v>101</v>
      </c>
      <c r="B9" s="96" t="s">
        <v>161</v>
      </c>
      <c r="C9" s="541">
        <v>2700</v>
      </c>
      <c r="D9" s="140">
        <v>14.86</v>
      </c>
      <c r="E9" s="121">
        <v>1</v>
      </c>
      <c r="F9" s="866">
        <f t="shared" ref="F9:F33" si="1">SUM($D9*E9)</f>
        <v>14.86</v>
      </c>
      <c r="G9" s="43" t="s">
        <v>158</v>
      </c>
      <c r="H9" s="44"/>
      <c r="I9" s="142" t="s">
        <v>3</v>
      </c>
      <c r="J9" s="10" t="s">
        <v>11</v>
      </c>
      <c r="K9" s="86">
        <v>314</v>
      </c>
      <c r="L9" s="219">
        <f t="shared" ref="L9:L36" si="2">F9*K9</f>
        <v>4666.04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</row>
    <row r="10" spans="1:245" s="15" customFormat="1" x14ac:dyDescent="0.15">
      <c r="A10" s="38">
        <v>102</v>
      </c>
      <c r="B10" s="96" t="s">
        <v>38</v>
      </c>
      <c r="C10" s="541"/>
      <c r="D10" s="140">
        <v>1.96</v>
      </c>
      <c r="E10" s="121">
        <v>1</v>
      </c>
      <c r="F10" s="866">
        <f t="shared" si="1"/>
        <v>1.96</v>
      </c>
      <c r="G10" s="43" t="s">
        <v>158</v>
      </c>
      <c r="H10" s="44"/>
      <c r="I10" s="142" t="s">
        <v>3</v>
      </c>
      <c r="J10" s="46" t="s">
        <v>11</v>
      </c>
      <c r="K10" s="86">
        <v>314</v>
      </c>
      <c r="L10" s="219">
        <f t="shared" si="2"/>
        <v>615.43999999999994</v>
      </c>
    </row>
    <row r="11" spans="1:245" s="15" customFormat="1" x14ac:dyDescent="0.15">
      <c r="A11" s="38">
        <v>103</v>
      </c>
      <c r="B11" s="96" t="s">
        <v>162</v>
      </c>
      <c r="C11" s="541">
        <v>2700</v>
      </c>
      <c r="D11" s="140">
        <v>13.77</v>
      </c>
      <c r="E11" s="121">
        <v>2</v>
      </c>
      <c r="F11" s="866">
        <f t="shared" si="1"/>
        <v>27.54</v>
      </c>
      <c r="G11" s="43" t="s">
        <v>158</v>
      </c>
      <c r="H11" s="44"/>
      <c r="I11" s="142" t="s">
        <v>3</v>
      </c>
      <c r="J11" s="46" t="s">
        <v>11</v>
      </c>
      <c r="K11" s="86">
        <v>314</v>
      </c>
      <c r="L11" s="219">
        <f t="shared" si="2"/>
        <v>8647.56</v>
      </c>
    </row>
    <row r="12" spans="1:245" s="15" customFormat="1" x14ac:dyDescent="0.15">
      <c r="A12" s="38">
        <v>104</v>
      </c>
      <c r="B12" s="96" t="s">
        <v>163</v>
      </c>
      <c r="C12" s="541"/>
      <c r="D12" s="140">
        <v>3.17</v>
      </c>
      <c r="E12" s="121">
        <v>2</v>
      </c>
      <c r="F12" s="866">
        <f t="shared" si="1"/>
        <v>6.34</v>
      </c>
      <c r="G12" s="43" t="s">
        <v>158</v>
      </c>
      <c r="H12" s="44"/>
      <c r="I12" s="142" t="s">
        <v>3</v>
      </c>
      <c r="J12" s="46" t="s">
        <v>11</v>
      </c>
      <c r="K12" s="86">
        <v>314</v>
      </c>
      <c r="L12" s="219">
        <f t="shared" si="2"/>
        <v>1990.76</v>
      </c>
    </row>
    <row r="13" spans="1:245" s="15" customFormat="1" x14ac:dyDescent="0.15">
      <c r="A13" s="38">
        <v>105</v>
      </c>
      <c r="B13" s="96" t="s">
        <v>63</v>
      </c>
      <c r="C13" s="541">
        <v>2700</v>
      </c>
      <c r="D13" s="140">
        <v>39.090000000000003</v>
      </c>
      <c r="E13" s="121">
        <v>12</v>
      </c>
      <c r="F13" s="866">
        <f t="shared" si="1"/>
        <v>469.08000000000004</v>
      </c>
      <c r="G13" s="43" t="s">
        <v>158</v>
      </c>
      <c r="H13" s="44"/>
      <c r="I13" s="142" t="s">
        <v>3</v>
      </c>
      <c r="J13" s="46" t="s">
        <v>11</v>
      </c>
      <c r="K13" s="86">
        <v>314</v>
      </c>
      <c r="L13" s="219">
        <f t="shared" si="2"/>
        <v>147291.12000000002</v>
      </c>
    </row>
    <row r="14" spans="1:245" s="15" customFormat="1" x14ac:dyDescent="0.15">
      <c r="A14" s="38">
        <v>106</v>
      </c>
      <c r="B14" s="96" t="s">
        <v>64</v>
      </c>
      <c r="C14" s="541"/>
      <c r="D14" s="140">
        <v>3.22</v>
      </c>
      <c r="E14" s="121">
        <v>12</v>
      </c>
      <c r="F14" s="866">
        <f t="shared" si="1"/>
        <v>38.64</v>
      </c>
      <c r="G14" s="43" t="s">
        <v>158</v>
      </c>
      <c r="H14" s="44"/>
      <c r="I14" s="142" t="s">
        <v>3</v>
      </c>
      <c r="J14" s="46" t="s">
        <v>11</v>
      </c>
      <c r="K14" s="86">
        <v>314</v>
      </c>
      <c r="L14" s="219">
        <f t="shared" si="2"/>
        <v>12132.960000000001</v>
      </c>
    </row>
    <row r="15" spans="1:245" s="15" customFormat="1" x14ac:dyDescent="0.15">
      <c r="A15" s="38">
        <v>107</v>
      </c>
      <c r="B15" s="96" t="s">
        <v>65</v>
      </c>
      <c r="C15" s="541">
        <v>2700</v>
      </c>
      <c r="D15" s="140">
        <v>12.39</v>
      </c>
      <c r="E15" s="121">
        <v>19</v>
      </c>
      <c r="F15" s="866">
        <f t="shared" si="1"/>
        <v>235.41000000000003</v>
      </c>
      <c r="G15" s="43" t="s">
        <v>158</v>
      </c>
      <c r="H15" s="44"/>
      <c r="I15" s="142" t="s">
        <v>3</v>
      </c>
      <c r="J15" s="46" t="s">
        <v>11</v>
      </c>
      <c r="K15" s="86">
        <v>314</v>
      </c>
      <c r="L15" s="219">
        <f t="shared" si="2"/>
        <v>73918.740000000005</v>
      </c>
    </row>
    <row r="16" spans="1:245" s="15" customFormat="1" x14ac:dyDescent="0.15">
      <c r="A16" s="38">
        <v>108</v>
      </c>
      <c r="B16" s="96" t="s">
        <v>66</v>
      </c>
      <c r="C16" s="541"/>
      <c r="D16" s="140">
        <v>3.17</v>
      </c>
      <c r="E16" s="121">
        <v>19</v>
      </c>
      <c r="F16" s="866">
        <f t="shared" si="1"/>
        <v>60.23</v>
      </c>
      <c r="G16" s="43" t="s">
        <v>158</v>
      </c>
      <c r="H16" s="44"/>
      <c r="I16" s="142" t="s">
        <v>3</v>
      </c>
      <c r="J16" s="46" t="s">
        <v>11</v>
      </c>
      <c r="K16" s="86">
        <v>314</v>
      </c>
      <c r="L16" s="219">
        <f t="shared" si="2"/>
        <v>18912.219999999998</v>
      </c>
    </row>
    <row r="17" spans="1:12" s="15" customFormat="1" x14ac:dyDescent="0.15">
      <c r="A17" s="38">
        <v>109</v>
      </c>
      <c r="B17" s="96" t="s">
        <v>70</v>
      </c>
      <c r="C17" s="541">
        <v>2700</v>
      </c>
      <c r="D17" s="140">
        <v>36.090000000000003</v>
      </c>
      <c r="E17" s="121">
        <v>4</v>
      </c>
      <c r="F17" s="866">
        <f t="shared" si="1"/>
        <v>144.36000000000001</v>
      </c>
      <c r="G17" s="43" t="s">
        <v>158</v>
      </c>
      <c r="H17" s="44"/>
      <c r="I17" s="142" t="s">
        <v>3</v>
      </c>
      <c r="J17" s="46" t="s">
        <v>11</v>
      </c>
      <c r="K17" s="86">
        <v>314</v>
      </c>
      <c r="L17" s="219">
        <f t="shared" si="2"/>
        <v>45329.04</v>
      </c>
    </row>
    <row r="18" spans="1:12" s="15" customFormat="1" x14ac:dyDescent="0.15">
      <c r="A18" s="38">
        <v>110</v>
      </c>
      <c r="B18" s="96" t="s">
        <v>71</v>
      </c>
      <c r="C18" s="541"/>
      <c r="D18" s="140">
        <v>4.05</v>
      </c>
      <c r="E18" s="121">
        <v>4</v>
      </c>
      <c r="F18" s="866">
        <f t="shared" si="1"/>
        <v>16.2</v>
      </c>
      <c r="G18" s="43" t="s">
        <v>158</v>
      </c>
      <c r="H18" s="44"/>
      <c r="I18" s="142" t="s">
        <v>3</v>
      </c>
      <c r="J18" s="46" t="s">
        <v>11</v>
      </c>
      <c r="K18" s="86">
        <v>314</v>
      </c>
      <c r="L18" s="219">
        <f t="shared" si="2"/>
        <v>5086.8</v>
      </c>
    </row>
    <row r="19" spans="1:12" s="15" customFormat="1" x14ac:dyDescent="0.15">
      <c r="A19" s="38">
        <v>111</v>
      </c>
      <c r="B19" s="96" t="s">
        <v>122</v>
      </c>
      <c r="C19" s="541"/>
      <c r="D19" s="140">
        <v>2.85</v>
      </c>
      <c r="E19" s="121">
        <v>1</v>
      </c>
      <c r="F19" s="866">
        <f t="shared" si="1"/>
        <v>2.85</v>
      </c>
      <c r="G19" s="43" t="s">
        <v>123</v>
      </c>
      <c r="H19" s="44"/>
      <c r="I19" s="142" t="s">
        <v>3</v>
      </c>
      <c r="J19" s="46" t="s">
        <v>11</v>
      </c>
      <c r="K19" s="86">
        <v>314</v>
      </c>
      <c r="L19" s="219">
        <f t="shared" si="2"/>
        <v>894.9</v>
      </c>
    </row>
    <row r="20" spans="1:12" s="15" customFormat="1" x14ac:dyDescent="0.15">
      <c r="A20" s="38">
        <v>112</v>
      </c>
      <c r="B20" s="96" t="s">
        <v>164</v>
      </c>
      <c r="C20" s="541"/>
      <c r="D20" s="140">
        <v>3.17</v>
      </c>
      <c r="E20" s="121">
        <v>1</v>
      </c>
      <c r="F20" s="866">
        <f t="shared" si="1"/>
        <v>3.17</v>
      </c>
      <c r="G20" s="43"/>
      <c r="H20" s="44" t="s">
        <v>165</v>
      </c>
      <c r="I20" s="142" t="s">
        <v>3</v>
      </c>
      <c r="J20" s="46" t="s">
        <v>11</v>
      </c>
      <c r="K20" s="86">
        <v>314</v>
      </c>
      <c r="L20" s="219">
        <f t="shared" si="2"/>
        <v>995.38</v>
      </c>
    </row>
    <row r="21" spans="1:12" s="15" customFormat="1" x14ac:dyDescent="0.15">
      <c r="A21" s="38">
        <v>113</v>
      </c>
      <c r="B21" s="96" t="s">
        <v>166</v>
      </c>
      <c r="C21" s="541">
        <v>2700</v>
      </c>
      <c r="D21" s="140">
        <v>21.57</v>
      </c>
      <c r="E21" s="121">
        <v>1</v>
      </c>
      <c r="F21" s="866">
        <f t="shared" si="1"/>
        <v>21.57</v>
      </c>
      <c r="G21" s="43"/>
      <c r="H21" s="44" t="s">
        <v>165</v>
      </c>
      <c r="I21" s="142" t="s">
        <v>3</v>
      </c>
      <c r="J21" s="46" t="s">
        <v>11</v>
      </c>
      <c r="K21" s="86">
        <v>314</v>
      </c>
      <c r="L21" s="219">
        <f t="shared" si="2"/>
        <v>6772.9800000000005</v>
      </c>
    </row>
    <row r="22" spans="1:12" s="15" customFormat="1" x14ac:dyDescent="0.15">
      <c r="A22" s="38">
        <v>114</v>
      </c>
      <c r="B22" s="96" t="s">
        <v>167</v>
      </c>
      <c r="C22" s="541"/>
      <c r="D22" s="140">
        <v>3.51</v>
      </c>
      <c r="E22" s="121">
        <v>1</v>
      </c>
      <c r="F22" s="866">
        <f t="shared" si="1"/>
        <v>3.51</v>
      </c>
      <c r="G22" s="43" t="s">
        <v>123</v>
      </c>
      <c r="H22" s="44"/>
      <c r="I22" s="142" t="s">
        <v>3</v>
      </c>
      <c r="J22" s="46" t="s">
        <v>11</v>
      </c>
      <c r="K22" s="86">
        <v>314</v>
      </c>
      <c r="L22" s="219">
        <f t="shared" si="2"/>
        <v>1102.1399999999999</v>
      </c>
    </row>
    <row r="23" spans="1:12" s="15" customFormat="1" x14ac:dyDescent="0.15">
      <c r="A23" s="38">
        <v>114</v>
      </c>
      <c r="B23" s="96" t="s">
        <v>168</v>
      </c>
      <c r="C23" s="541"/>
      <c r="D23" s="140">
        <v>3.51</v>
      </c>
      <c r="E23" s="121">
        <v>1</v>
      </c>
      <c r="F23" s="866">
        <f t="shared" si="1"/>
        <v>3.51</v>
      </c>
      <c r="G23" s="43"/>
      <c r="H23" s="44" t="s">
        <v>127</v>
      </c>
      <c r="I23" s="142" t="s">
        <v>3</v>
      </c>
      <c r="J23" s="46" t="s">
        <v>11</v>
      </c>
      <c r="K23" s="86">
        <v>314</v>
      </c>
      <c r="L23" s="219">
        <f t="shared" si="2"/>
        <v>1102.1399999999999</v>
      </c>
    </row>
    <row r="24" spans="1:12" s="15" customFormat="1" x14ac:dyDescent="0.15">
      <c r="A24" s="38">
        <v>115</v>
      </c>
      <c r="B24" s="96" t="s">
        <v>169</v>
      </c>
      <c r="C24" s="541">
        <v>2700</v>
      </c>
      <c r="D24" s="140">
        <v>24.79</v>
      </c>
      <c r="E24" s="121">
        <v>1</v>
      </c>
      <c r="F24" s="866">
        <f t="shared" si="1"/>
        <v>24.79</v>
      </c>
      <c r="G24" s="43" t="s">
        <v>123</v>
      </c>
      <c r="H24" s="44"/>
      <c r="I24" s="142" t="s">
        <v>3</v>
      </c>
      <c r="J24" s="46" t="s">
        <v>11</v>
      </c>
      <c r="K24" s="86">
        <v>314</v>
      </c>
      <c r="L24" s="219">
        <f t="shared" si="2"/>
        <v>7784.0599999999995</v>
      </c>
    </row>
    <row r="25" spans="1:12" s="15" customFormat="1" hidden="1" x14ac:dyDescent="0.15">
      <c r="A25" s="38">
        <v>116</v>
      </c>
      <c r="B25" s="96" t="s">
        <v>170</v>
      </c>
      <c r="C25" s="541"/>
      <c r="D25" s="140">
        <v>3.17</v>
      </c>
      <c r="E25" s="121"/>
      <c r="F25" s="866"/>
      <c r="G25" s="43" t="s">
        <v>123</v>
      </c>
      <c r="H25" s="44"/>
      <c r="I25" s="142"/>
      <c r="J25" s="46"/>
      <c r="K25" s="86">
        <v>314</v>
      </c>
      <c r="L25" s="219">
        <f t="shared" si="2"/>
        <v>0</v>
      </c>
    </row>
    <row r="26" spans="1:12" s="15" customFormat="1" hidden="1" x14ac:dyDescent="0.15">
      <c r="A26" s="38">
        <v>117</v>
      </c>
      <c r="B26" s="96" t="s">
        <v>69</v>
      </c>
      <c r="C26" s="541"/>
      <c r="D26" s="140"/>
      <c r="E26" s="121"/>
      <c r="F26" s="866"/>
      <c r="G26" s="43"/>
      <c r="H26" s="44"/>
      <c r="I26" s="630"/>
      <c r="J26" s="621"/>
      <c r="K26" s="86">
        <v>314</v>
      </c>
      <c r="L26" s="219">
        <f t="shared" si="2"/>
        <v>0</v>
      </c>
    </row>
    <row r="27" spans="1:12" s="15" customFormat="1" x14ac:dyDescent="0.15">
      <c r="A27" s="38">
        <v>118</v>
      </c>
      <c r="B27" s="176" t="s">
        <v>171</v>
      </c>
      <c r="C27" s="541">
        <v>2500</v>
      </c>
      <c r="D27" s="140">
        <v>10.79</v>
      </c>
      <c r="E27" s="121">
        <v>1</v>
      </c>
      <c r="F27" s="866">
        <f t="shared" si="1"/>
        <v>10.79</v>
      </c>
      <c r="G27" s="43" t="s">
        <v>123</v>
      </c>
      <c r="H27" s="44"/>
      <c r="I27" s="53" t="s">
        <v>3</v>
      </c>
      <c r="J27" s="46" t="s">
        <v>11</v>
      </c>
      <c r="K27" s="86">
        <v>314</v>
      </c>
      <c r="L27" s="219">
        <f t="shared" si="2"/>
        <v>3388.06</v>
      </c>
    </row>
    <row r="28" spans="1:12" s="15" customFormat="1" hidden="1" x14ac:dyDescent="0.15">
      <c r="A28" s="38">
        <v>119</v>
      </c>
      <c r="B28" s="96" t="s">
        <v>69</v>
      </c>
      <c r="C28" s="541"/>
      <c r="D28" s="140"/>
      <c r="E28" s="121"/>
      <c r="F28" s="866"/>
      <c r="G28" s="43"/>
      <c r="H28" s="44"/>
      <c r="I28" s="630"/>
      <c r="J28" s="621"/>
      <c r="K28" s="86">
        <v>314</v>
      </c>
      <c r="L28" s="219">
        <f t="shared" si="2"/>
        <v>0</v>
      </c>
    </row>
    <row r="29" spans="1:12" s="15" customFormat="1" x14ac:dyDescent="0.15">
      <c r="A29" s="1040">
        <v>120</v>
      </c>
      <c r="B29" s="96" t="s">
        <v>73</v>
      </c>
      <c r="C29" s="639">
        <v>2500</v>
      </c>
      <c r="D29" s="140">
        <v>50.43</v>
      </c>
      <c r="E29" s="121">
        <v>1</v>
      </c>
      <c r="F29" s="866">
        <f t="shared" si="1"/>
        <v>50.43</v>
      </c>
      <c r="G29" s="43" t="s">
        <v>123</v>
      </c>
      <c r="H29" s="44"/>
      <c r="I29" s="142" t="s">
        <v>3</v>
      </c>
      <c r="J29" s="46" t="s">
        <v>11</v>
      </c>
      <c r="K29" s="86">
        <v>314</v>
      </c>
      <c r="L29" s="219">
        <f t="shared" si="2"/>
        <v>15835.02</v>
      </c>
    </row>
    <row r="30" spans="1:12" s="15" customFormat="1" x14ac:dyDescent="0.15">
      <c r="A30" s="1040"/>
      <c r="B30" s="96" t="s">
        <v>74</v>
      </c>
      <c r="C30" s="639"/>
      <c r="D30" s="140">
        <f>31.41+8.17</f>
        <v>39.58</v>
      </c>
      <c r="E30" s="121"/>
      <c r="F30" s="866"/>
      <c r="G30" s="43"/>
      <c r="H30" s="44"/>
      <c r="I30" s="142"/>
      <c r="J30" s="46"/>
      <c r="K30" s="86"/>
      <c r="L30" s="219">
        <f t="shared" si="2"/>
        <v>0</v>
      </c>
    </row>
    <row r="31" spans="1:12" s="15" customFormat="1" x14ac:dyDescent="0.15">
      <c r="A31" s="38">
        <v>121</v>
      </c>
      <c r="B31" s="96" t="s">
        <v>77</v>
      </c>
      <c r="C31" s="541"/>
      <c r="D31" s="140">
        <v>2.4</v>
      </c>
      <c r="E31" s="121">
        <v>1</v>
      </c>
      <c r="F31" s="866">
        <f t="shared" si="1"/>
        <v>2.4</v>
      </c>
      <c r="G31" s="43" t="s">
        <v>158</v>
      </c>
      <c r="H31" s="44"/>
      <c r="I31" s="142" t="s">
        <v>3</v>
      </c>
      <c r="J31" s="46" t="s">
        <v>11</v>
      </c>
      <c r="K31" s="86">
        <v>314</v>
      </c>
      <c r="L31" s="219">
        <f t="shared" si="2"/>
        <v>753.6</v>
      </c>
    </row>
    <row r="32" spans="1:12" s="15" customFormat="1" x14ac:dyDescent="0.15">
      <c r="A32" s="38">
        <v>122</v>
      </c>
      <c r="B32" s="96" t="s">
        <v>172</v>
      </c>
      <c r="C32" s="541">
        <v>2500</v>
      </c>
      <c r="D32" s="140">
        <v>30.91</v>
      </c>
      <c r="E32" s="121">
        <v>1</v>
      </c>
      <c r="F32" s="866">
        <f t="shared" si="1"/>
        <v>30.91</v>
      </c>
      <c r="G32" s="43" t="s">
        <v>158</v>
      </c>
      <c r="H32" s="44"/>
      <c r="I32" s="53" t="s">
        <v>3</v>
      </c>
      <c r="J32" s="46" t="s">
        <v>173</v>
      </c>
      <c r="K32" s="86">
        <v>314</v>
      </c>
      <c r="L32" s="219">
        <f t="shared" si="2"/>
        <v>9705.74</v>
      </c>
    </row>
    <row r="33" spans="1:12" s="15" customFormat="1" hidden="1" x14ac:dyDescent="0.15">
      <c r="A33" s="38">
        <v>123</v>
      </c>
      <c r="B33" s="96" t="s">
        <v>174</v>
      </c>
      <c r="C33" s="541"/>
      <c r="D33" s="140">
        <v>3.17</v>
      </c>
      <c r="E33" s="121">
        <v>1</v>
      </c>
      <c r="F33" s="866">
        <f t="shared" si="1"/>
        <v>3.17</v>
      </c>
      <c r="G33" s="43" t="s">
        <v>158</v>
      </c>
      <c r="H33" s="44"/>
      <c r="I33" s="53"/>
      <c r="J33" s="46"/>
      <c r="K33" s="86"/>
      <c r="L33" s="219">
        <f t="shared" si="2"/>
        <v>0</v>
      </c>
    </row>
    <row r="34" spans="1:12" s="9" customFormat="1" hidden="1" x14ac:dyDescent="0.15">
      <c r="A34" s="38"/>
      <c r="B34" s="96" t="s">
        <v>81</v>
      </c>
      <c r="C34" s="541"/>
      <c r="D34" s="11">
        <f>SUM(0.6*1.9)</f>
        <v>1.1399999999999999</v>
      </c>
      <c r="E34" s="121"/>
      <c r="F34" s="866"/>
      <c r="G34" s="43"/>
      <c r="H34" s="96"/>
      <c r="I34" s="142"/>
      <c r="J34" s="86"/>
      <c r="K34" s="86"/>
      <c r="L34" s="219">
        <f t="shared" si="2"/>
        <v>0</v>
      </c>
    </row>
    <row r="35" spans="1:12" s="9" customFormat="1" hidden="1" x14ac:dyDescent="0.15">
      <c r="A35" s="38"/>
      <c r="B35" s="96" t="s">
        <v>82</v>
      </c>
      <c r="C35" s="541"/>
      <c r="D35" s="140">
        <f>SUM(1.6*1)</f>
        <v>1.6</v>
      </c>
      <c r="E35" s="121"/>
      <c r="F35" s="866"/>
      <c r="G35" s="43"/>
      <c r="H35" s="44"/>
      <c r="I35" s="142"/>
      <c r="J35" s="86"/>
      <c r="K35" s="86"/>
      <c r="L35" s="219">
        <f t="shared" si="2"/>
        <v>0</v>
      </c>
    </row>
    <row r="36" spans="1:12" s="9" customFormat="1" hidden="1" x14ac:dyDescent="0.15">
      <c r="A36" s="38"/>
      <c r="B36" s="96" t="s">
        <v>83</v>
      </c>
      <c r="C36" s="541"/>
      <c r="D36" s="140">
        <f>SUM(1.3*1)</f>
        <v>1.3</v>
      </c>
      <c r="E36" s="121"/>
      <c r="F36" s="866"/>
      <c r="G36" s="43"/>
      <c r="H36" s="44"/>
      <c r="I36" s="142"/>
      <c r="J36" s="86"/>
      <c r="K36" s="86"/>
      <c r="L36" s="219">
        <f t="shared" si="2"/>
        <v>0</v>
      </c>
    </row>
    <row r="37" spans="1:12" s="15" customFormat="1" x14ac:dyDescent="0.15">
      <c r="A37" s="38"/>
      <c r="B37" s="96"/>
      <c r="C37" s="541"/>
      <c r="D37" s="140"/>
      <c r="E37" s="121"/>
      <c r="F37" s="866"/>
      <c r="G37" s="43"/>
      <c r="H37" s="44"/>
      <c r="I37" s="630"/>
      <c r="J37" s="621"/>
      <c r="K37" s="86"/>
      <c r="L37" s="219"/>
    </row>
    <row r="38" spans="1:12" s="15" customFormat="1" ht="14.25" thickBot="1" x14ac:dyDescent="0.2">
      <c r="A38" s="55"/>
      <c r="B38" s="537"/>
      <c r="C38" s="542"/>
      <c r="D38" s="159"/>
      <c r="E38" s="560">
        <f>SUBTOTAL(109,E9:E32)</f>
        <v>86</v>
      </c>
      <c r="F38" s="867">
        <f>SUBTOTAL(109,F9:F32)</f>
        <v>1168.5500000000004</v>
      </c>
      <c r="G38" s="561"/>
      <c r="H38" s="562"/>
      <c r="I38" s="631"/>
      <c r="J38" s="632"/>
      <c r="K38" s="633">
        <f>SUBTOTAL(109,K9:K32)</f>
        <v>6280</v>
      </c>
      <c r="L38" s="634">
        <f>SUBTOTAL(109,L9:L32)</f>
        <v>366924.69999999995</v>
      </c>
    </row>
    <row r="39" spans="1:12" s="15" customFormat="1" x14ac:dyDescent="0.15">
      <c r="A39" s="160" t="s">
        <v>84</v>
      </c>
      <c r="B39" s="67"/>
      <c r="C39" s="543"/>
      <c r="D39" s="63"/>
      <c r="E39" s="63"/>
      <c r="F39" s="65"/>
      <c r="G39" s="66"/>
      <c r="H39" s="67"/>
      <c r="I39" s="589"/>
      <c r="J39" s="620"/>
      <c r="K39" s="256"/>
      <c r="L39" s="201"/>
    </row>
    <row r="40" spans="1:12" s="15" customFormat="1" x14ac:dyDescent="0.15">
      <c r="A40" s="38">
        <v>201</v>
      </c>
      <c r="B40" s="96" t="s">
        <v>85</v>
      </c>
      <c r="C40" s="541"/>
      <c r="D40" s="140">
        <v>302.2</v>
      </c>
      <c r="E40" s="123">
        <v>1</v>
      </c>
      <c r="F40" s="866">
        <f t="shared" ref="F40:F71" si="3">SUM($D40*E40)</f>
        <v>302.2</v>
      </c>
      <c r="G40" s="43" t="s">
        <v>86</v>
      </c>
      <c r="H40" s="44"/>
      <c r="I40" s="53" t="s">
        <v>3</v>
      </c>
      <c r="J40" s="46" t="s">
        <v>11</v>
      </c>
      <c r="K40" s="86">
        <v>314</v>
      </c>
      <c r="L40" s="219">
        <f t="shared" ref="L40:L48" si="4">F40*K40</f>
        <v>94890.8</v>
      </c>
    </row>
    <row r="41" spans="1:12" s="15" customFormat="1" x14ac:dyDescent="0.15">
      <c r="A41" s="38">
        <v>202</v>
      </c>
      <c r="B41" s="96" t="s">
        <v>87</v>
      </c>
      <c r="C41" s="541"/>
      <c r="D41" s="140">
        <v>265.57</v>
      </c>
      <c r="E41" s="123">
        <v>1</v>
      </c>
      <c r="F41" s="42">
        <f t="shared" si="3"/>
        <v>265.57</v>
      </c>
      <c r="G41" s="43" t="s">
        <v>86</v>
      </c>
      <c r="H41" s="44"/>
      <c r="I41" s="53" t="s">
        <v>3</v>
      </c>
      <c r="J41" s="46" t="s">
        <v>11</v>
      </c>
      <c r="K41" s="86">
        <v>314</v>
      </c>
      <c r="L41" s="219">
        <f t="shared" si="4"/>
        <v>83388.98</v>
      </c>
    </row>
    <row r="42" spans="1:12" s="15" customFormat="1" x14ac:dyDescent="0.15">
      <c r="A42" s="38">
        <v>203</v>
      </c>
      <c r="B42" s="96" t="s">
        <v>89</v>
      </c>
      <c r="C42" s="541"/>
      <c r="D42" s="140">
        <v>31.75</v>
      </c>
      <c r="E42" s="123">
        <v>1</v>
      </c>
      <c r="F42" s="42">
        <f t="shared" si="3"/>
        <v>31.75</v>
      </c>
      <c r="G42" s="43" t="s">
        <v>86</v>
      </c>
      <c r="H42" s="44"/>
      <c r="I42" s="53" t="s">
        <v>3</v>
      </c>
      <c r="J42" s="46" t="s">
        <v>11</v>
      </c>
      <c r="K42" s="86">
        <v>314</v>
      </c>
      <c r="L42" s="219">
        <f t="shared" si="4"/>
        <v>9969.5</v>
      </c>
    </row>
    <row r="43" spans="1:12" s="15" customFormat="1" x14ac:dyDescent="0.15">
      <c r="A43" s="38" t="s">
        <v>175</v>
      </c>
      <c r="B43" s="96" t="s">
        <v>91</v>
      </c>
      <c r="C43" s="541"/>
      <c r="D43" s="140">
        <v>5.56</v>
      </c>
      <c r="E43" s="123">
        <v>1</v>
      </c>
      <c r="F43" s="42">
        <f t="shared" si="3"/>
        <v>5.56</v>
      </c>
      <c r="G43" s="43" t="s">
        <v>86</v>
      </c>
      <c r="H43" s="44"/>
      <c r="I43" s="53" t="s">
        <v>3</v>
      </c>
      <c r="J43" s="46" t="s">
        <v>11</v>
      </c>
      <c r="K43" s="86">
        <v>314</v>
      </c>
      <c r="L43" s="219">
        <f t="shared" si="4"/>
        <v>1745.84</v>
      </c>
    </row>
    <row r="44" spans="1:12" s="15" customFormat="1" hidden="1" x14ac:dyDescent="0.15">
      <c r="A44" s="38">
        <v>204</v>
      </c>
      <c r="B44" s="96" t="s">
        <v>69</v>
      </c>
      <c r="C44" s="541"/>
      <c r="D44" s="140"/>
      <c r="E44" s="123"/>
      <c r="F44" s="42"/>
      <c r="G44" s="43"/>
      <c r="H44" s="44"/>
      <c r="I44" s="53"/>
      <c r="J44" s="46"/>
      <c r="K44" s="86"/>
      <c r="L44" s="219">
        <f t="shared" si="4"/>
        <v>0</v>
      </c>
    </row>
    <row r="45" spans="1:12" s="15" customFormat="1" hidden="1" x14ac:dyDescent="0.15">
      <c r="A45" s="38">
        <v>205</v>
      </c>
      <c r="B45" s="96" t="s">
        <v>69</v>
      </c>
      <c r="C45" s="541"/>
      <c r="D45" s="140"/>
      <c r="E45" s="123"/>
      <c r="F45" s="42"/>
      <c r="G45" s="43"/>
      <c r="H45" s="44"/>
      <c r="I45" s="53"/>
      <c r="J45" s="46"/>
      <c r="K45" s="86"/>
      <c r="L45" s="219">
        <f t="shared" si="4"/>
        <v>0</v>
      </c>
    </row>
    <row r="46" spans="1:12" s="15" customFormat="1" hidden="1" x14ac:dyDescent="0.15">
      <c r="A46" s="38">
        <v>206</v>
      </c>
      <c r="B46" s="96" t="s">
        <v>69</v>
      </c>
      <c r="C46" s="541"/>
      <c r="D46" s="140"/>
      <c r="E46" s="123"/>
      <c r="F46" s="42"/>
      <c r="G46" s="43"/>
      <c r="H46" s="44"/>
      <c r="I46" s="53"/>
      <c r="J46" s="46"/>
      <c r="K46" s="86"/>
      <c r="L46" s="219">
        <f t="shared" si="4"/>
        <v>0</v>
      </c>
    </row>
    <row r="47" spans="1:12" s="15" customFormat="1" hidden="1" x14ac:dyDescent="0.15">
      <c r="A47" s="38">
        <v>207</v>
      </c>
      <c r="B47" s="96" t="s">
        <v>69</v>
      </c>
      <c r="C47" s="541"/>
      <c r="D47" s="140"/>
      <c r="E47" s="123"/>
      <c r="F47" s="42"/>
      <c r="G47" s="43"/>
      <c r="H47" s="44"/>
      <c r="I47" s="53"/>
      <c r="J47" s="46"/>
      <c r="K47" s="86"/>
      <c r="L47" s="219">
        <f t="shared" si="4"/>
        <v>0</v>
      </c>
    </row>
    <row r="48" spans="1:12" s="15" customFormat="1" x14ac:dyDescent="0.15">
      <c r="A48" s="38">
        <v>208</v>
      </c>
      <c r="B48" s="96" t="s">
        <v>92</v>
      </c>
      <c r="C48" s="541"/>
      <c r="D48" s="140">
        <v>18.02</v>
      </c>
      <c r="E48" s="123">
        <v>1</v>
      </c>
      <c r="F48" s="42">
        <f t="shared" si="3"/>
        <v>18.02</v>
      </c>
      <c r="G48" s="43"/>
      <c r="H48" s="44"/>
      <c r="I48" s="53" t="s">
        <v>3</v>
      </c>
      <c r="J48" s="46" t="s">
        <v>11</v>
      </c>
      <c r="K48" s="86">
        <v>314</v>
      </c>
      <c r="L48" s="219">
        <f t="shared" si="4"/>
        <v>5658.28</v>
      </c>
    </row>
    <row r="49" spans="1:142" s="15" customFormat="1" x14ac:dyDescent="0.15">
      <c r="A49" s="38"/>
      <c r="B49" s="96"/>
      <c r="C49" s="541"/>
      <c r="D49" s="140"/>
      <c r="E49" s="123"/>
      <c r="F49" s="42"/>
      <c r="G49" s="43"/>
      <c r="H49" s="44"/>
      <c r="I49" s="630"/>
      <c r="J49" s="621"/>
      <c r="K49" s="86"/>
      <c r="L49" s="219"/>
    </row>
    <row r="50" spans="1:142" s="15" customFormat="1" ht="14.25" thickBot="1" x14ac:dyDescent="0.2">
      <c r="A50" s="74"/>
      <c r="B50" s="100"/>
      <c r="C50" s="544"/>
      <c r="D50" s="103"/>
      <c r="E50" s="161">
        <f>SUBTOTAL(109,E40:E48)</f>
        <v>5</v>
      </c>
      <c r="F50" s="869">
        <f>SUBTOTAL(109,F40:F48)</f>
        <v>623.09999999999991</v>
      </c>
      <c r="G50" s="565"/>
      <c r="H50" s="566"/>
      <c r="I50" s="635"/>
      <c r="J50" s="625"/>
      <c r="K50" s="625">
        <f>SUBTOTAL(109,K40:K48)</f>
        <v>1570</v>
      </c>
      <c r="L50" s="823">
        <f>SUBTOTAL(109,L40:L48)</f>
        <v>195653.4</v>
      </c>
    </row>
    <row r="51" spans="1:142" s="15" customFormat="1" x14ac:dyDescent="0.15">
      <c r="A51" s="145" t="s">
        <v>93</v>
      </c>
      <c r="B51" s="30"/>
      <c r="C51" s="545"/>
      <c r="D51" s="29"/>
      <c r="E51" s="143"/>
      <c r="F51" s="82"/>
      <c r="G51" s="33"/>
      <c r="H51" s="30"/>
      <c r="I51" s="636"/>
      <c r="J51" s="622"/>
      <c r="K51" s="166"/>
      <c r="L51" s="171"/>
    </row>
    <row r="52" spans="1:142" s="15" customFormat="1" x14ac:dyDescent="0.15">
      <c r="A52" s="38">
        <v>301</v>
      </c>
      <c r="B52" s="96" t="s">
        <v>94</v>
      </c>
      <c r="C52" s="541">
        <v>2400</v>
      </c>
      <c r="D52" s="140">
        <v>7.1</v>
      </c>
      <c r="E52" s="123">
        <v>1</v>
      </c>
      <c r="F52" s="866">
        <f>SUM($D52*E52)</f>
        <v>7.1</v>
      </c>
      <c r="G52" s="43" t="s">
        <v>86</v>
      </c>
      <c r="H52" s="44"/>
      <c r="I52" s="53" t="s">
        <v>3</v>
      </c>
      <c r="J52" s="46" t="s">
        <v>7</v>
      </c>
      <c r="K52" s="86">
        <v>104</v>
      </c>
      <c r="L52" s="219">
        <f t="shared" ref="L52:L64" si="5">F52*K52</f>
        <v>738.4</v>
      </c>
    </row>
    <row r="53" spans="1:142" s="15" customFormat="1" x14ac:dyDescent="0.15">
      <c r="A53" s="38">
        <v>302</v>
      </c>
      <c r="B53" s="96" t="s">
        <v>176</v>
      </c>
      <c r="C53" s="541">
        <v>2500</v>
      </c>
      <c r="D53" s="140">
        <v>13.3</v>
      </c>
      <c r="E53" s="123">
        <v>1</v>
      </c>
      <c r="F53" s="866">
        <f>SUM($D53*E53)</f>
        <v>13.3</v>
      </c>
      <c r="G53" s="43" t="s">
        <v>86</v>
      </c>
      <c r="H53" s="44"/>
      <c r="I53" s="53" t="s">
        <v>3</v>
      </c>
      <c r="J53" s="46" t="s">
        <v>173</v>
      </c>
      <c r="K53" s="86">
        <v>314</v>
      </c>
      <c r="L53" s="219">
        <f t="shared" si="5"/>
        <v>4176.2</v>
      </c>
    </row>
    <row r="54" spans="1:142" s="15" customFormat="1" x14ac:dyDescent="0.15">
      <c r="A54" s="38">
        <v>303</v>
      </c>
      <c r="B54" s="96" t="s">
        <v>96</v>
      </c>
      <c r="C54" s="541"/>
      <c r="D54" s="140">
        <v>6.3</v>
      </c>
      <c r="E54" s="141">
        <v>2</v>
      </c>
      <c r="F54" s="866">
        <f>SUM($D54*E54)</f>
        <v>12.6</v>
      </c>
      <c r="G54" s="43" t="s">
        <v>86</v>
      </c>
      <c r="H54" s="44"/>
      <c r="I54" s="142" t="s">
        <v>3</v>
      </c>
      <c r="J54" s="46" t="s">
        <v>11</v>
      </c>
      <c r="K54" s="86">
        <v>314</v>
      </c>
      <c r="L54" s="219">
        <f t="shared" si="5"/>
        <v>3956.4</v>
      </c>
    </row>
    <row r="55" spans="1:142" s="15" customFormat="1" x14ac:dyDescent="0.15">
      <c r="A55" s="38">
        <v>304</v>
      </c>
      <c r="B55" s="96" t="s">
        <v>97</v>
      </c>
      <c r="C55" s="541">
        <v>2500</v>
      </c>
      <c r="D55" s="140">
        <v>18.53</v>
      </c>
      <c r="E55" s="123">
        <v>2</v>
      </c>
      <c r="F55" s="866">
        <f t="shared" si="3"/>
        <v>37.06</v>
      </c>
      <c r="G55" s="43" t="s">
        <v>86</v>
      </c>
      <c r="H55" s="44"/>
      <c r="I55" s="142" t="s">
        <v>3</v>
      </c>
      <c r="J55" s="46" t="s">
        <v>11</v>
      </c>
      <c r="K55" s="86">
        <v>314</v>
      </c>
      <c r="L55" s="219">
        <f t="shared" si="5"/>
        <v>11636.84</v>
      </c>
    </row>
    <row r="56" spans="1:142" s="15" customFormat="1" x14ac:dyDescent="0.15">
      <c r="A56" s="38">
        <v>305</v>
      </c>
      <c r="B56" s="96" t="s">
        <v>98</v>
      </c>
      <c r="C56" s="541">
        <v>2400</v>
      </c>
      <c r="D56" s="140">
        <v>25.41</v>
      </c>
      <c r="E56" s="123">
        <v>1</v>
      </c>
      <c r="F56" s="866">
        <f t="shared" si="3"/>
        <v>25.41</v>
      </c>
      <c r="G56" s="43" t="s">
        <v>86</v>
      </c>
      <c r="H56" s="44"/>
      <c r="I56" s="53" t="s">
        <v>3</v>
      </c>
      <c r="J56" s="46" t="s">
        <v>7</v>
      </c>
      <c r="K56" s="86">
        <v>104</v>
      </c>
      <c r="L56" s="219">
        <f t="shared" si="5"/>
        <v>2642.64</v>
      </c>
    </row>
    <row r="57" spans="1:142" s="15" customFormat="1" x14ac:dyDescent="0.15">
      <c r="A57" s="38">
        <v>306</v>
      </c>
      <c r="B57" s="96" t="s">
        <v>177</v>
      </c>
      <c r="C57" s="541">
        <v>2500</v>
      </c>
      <c r="D57" s="140">
        <v>7.9</v>
      </c>
      <c r="E57" s="123">
        <v>1</v>
      </c>
      <c r="F57" s="866">
        <f t="shared" si="3"/>
        <v>7.9</v>
      </c>
      <c r="G57" s="43" t="s">
        <v>86</v>
      </c>
      <c r="H57" s="44"/>
      <c r="I57" s="53" t="s">
        <v>3</v>
      </c>
      <c r="J57" s="46" t="s">
        <v>8</v>
      </c>
      <c r="K57" s="86">
        <v>156</v>
      </c>
      <c r="L57" s="219">
        <f t="shared" si="5"/>
        <v>1232.4000000000001</v>
      </c>
    </row>
    <row r="58" spans="1:142" s="15" customFormat="1" x14ac:dyDescent="0.15">
      <c r="A58" s="38">
        <v>307</v>
      </c>
      <c r="B58" s="96" t="s">
        <v>100</v>
      </c>
      <c r="C58" s="541">
        <v>2500</v>
      </c>
      <c r="D58" s="140">
        <v>5.67</v>
      </c>
      <c r="E58" s="123">
        <v>1</v>
      </c>
      <c r="F58" s="866">
        <f t="shared" si="3"/>
        <v>5.67</v>
      </c>
      <c r="G58" s="43" t="s">
        <v>86</v>
      </c>
      <c r="H58" s="44"/>
      <c r="I58" s="53" t="s">
        <v>3</v>
      </c>
      <c r="J58" s="46" t="s">
        <v>8</v>
      </c>
      <c r="K58" s="86">
        <v>156</v>
      </c>
      <c r="L58" s="219">
        <f t="shared" si="5"/>
        <v>884.52</v>
      </c>
    </row>
    <row r="59" spans="1:142" s="15" customFormat="1" x14ac:dyDescent="0.15">
      <c r="A59" s="38">
        <v>308</v>
      </c>
      <c r="B59" s="96" t="s">
        <v>102</v>
      </c>
      <c r="C59" s="541">
        <v>2500</v>
      </c>
      <c r="D59" s="140">
        <v>38.25</v>
      </c>
      <c r="E59" s="123">
        <v>2</v>
      </c>
      <c r="F59" s="866">
        <f t="shared" si="3"/>
        <v>76.5</v>
      </c>
      <c r="G59" s="43" t="s">
        <v>86</v>
      </c>
      <c r="H59" s="44"/>
      <c r="I59" s="142" t="s">
        <v>3</v>
      </c>
      <c r="J59" s="46" t="s">
        <v>11</v>
      </c>
      <c r="K59" s="86">
        <v>314</v>
      </c>
      <c r="L59" s="219">
        <f t="shared" si="5"/>
        <v>24021</v>
      </c>
    </row>
    <row r="60" spans="1:142" s="15" customFormat="1" x14ac:dyDescent="0.15">
      <c r="A60" s="38">
        <v>309</v>
      </c>
      <c r="B60" s="96" t="s">
        <v>103</v>
      </c>
      <c r="C60" s="541">
        <v>2500</v>
      </c>
      <c r="D60" s="140">
        <v>54.74</v>
      </c>
      <c r="E60" s="123">
        <v>2</v>
      </c>
      <c r="F60" s="866">
        <f t="shared" si="3"/>
        <v>109.48</v>
      </c>
      <c r="G60" s="43" t="s">
        <v>86</v>
      </c>
      <c r="H60" s="44"/>
      <c r="I60" s="142" t="s">
        <v>3</v>
      </c>
      <c r="J60" s="46" t="s">
        <v>11</v>
      </c>
      <c r="K60" s="86">
        <v>314</v>
      </c>
      <c r="L60" s="219">
        <f t="shared" si="5"/>
        <v>34376.720000000001</v>
      </c>
    </row>
    <row r="61" spans="1:142" s="15" customFormat="1" x14ac:dyDescent="0.15">
      <c r="A61" s="38">
        <v>310</v>
      </c>
      <c r="B61" s="96" t="s">
        <v>178</v>
      </c>
      <c r="C61" s="541">
        <v>2400</v>
      </c>
      <c r="D61" s="140">
        <v>32.67</v>
      </c>
      <c r="E61" s="123">
        <v>1</v>
      </c>
      <c r="F61" s="866">
        <f t="shared" si="3"/>
        <v>32.67</v>
      </c>
      <c r="G61" s="43" t="s">
        <v>86</v>
      </c>
      <c r="H61" s="44"/>
      <c r="I61" s="53" t="s">
        <v>3</v>
      </c>
      <c r="J61" s="46" t="s">
        <v>7</v>
      </c>
      <c r="K61" s="86">
        <v>104</v>
      </c>
      <c r="L61" s="219">
        <f t="shared" si="5"/>
        <v>3397.6800000000003</v>
      </c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3"/>
      <c r="DD61" s="133"/>
      <c r="DE61" s="133"/>
      <c r="DF61" s="133"/>
      <c r="DG61" s="133"/>
      <c r="DH61" s="133"/>
      <c r="DI61" s="133"/>
      <c r="DJ61" s="133"/>
      <c r="DK61" s="133"/>
      <c r="DL61" s="133"/>
      <c r="DM61" s="133"/>
      <c r="DN61" s="133"/>
      <c r="DO61" s="133"/>
      <c r="DP61" s="133"/>
      <c r="DQ61" s="133"/>
      <c r="DR61" s="133"/>
      <c r="DS61" s="133"/>
      <c r="DT61" s="133"/>
      <c r="DU61" s="133"/>
      <c r="DV61" s="133"/>
      <c r="DW61" s="133"/>
      <c r="DX61" s="133"/>
      <c r="DY61" s="133"/>
      <c r="DZ61" s="133"/>
      <c r="EA61" s="133"/>
      <c r="EB61" s="133"/>
      <c r="EC61" s="133"/>
      <c r="ED61" s="133"/>
      <c r="EE61" s="133"/>
      <c r="EF61" s="133"/>
      <c r="EG61" s="133"/>
      <c r="EH61" s="133"/>
      <c r="EI61" s="133"/>
      <c r="EJ61" s="133"/>
      <c r="EK61" s="133"/>
      <c r="EL61" s="133"/>
    </row>
    <row r="62" spans="1:142" s="15" customFormat="1" hidden="1" x14ac:dyDescent="0.15">
      <c r="A62" s="38">
        <v>311</v>
      </c>
      <c r="B62" s="96" t="s">
        <v>69</v>
      </c>
      <c r="C62" s="541"/>
      <c r="D62" s="140"/>
      <c r="E62" s="123"/>
      <c r="F62" s="866"/>
      <c r="G62" s="43"/>
      <c r="H62" s="44"/>
      <c r="I62" s="630"/>
      <c r="J62" s="621"/>
      <c r="K62" s="86"/>
      <c r="L62" s="219">
        <f t="shared" si="5"/>
        <v>0</v>
      </c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133"/>
      <c r="DJ62" s="133"/>
      <c r="DK62" s="133"/>
      <c r="DL62" s="133"/>
      <c r="DM62" s="133"/>
      <c r="DN62" s="133"/>
      <c r="DO62" s="133"/>
      <c r="DP62" s="133"/>
      <c r="DQ62" s="133"/>
      <c r="DR62" s="133"/>
      <c r="DS62" s="133"/>
      <c r="DT62" s="133"/>
      <c r="DU62" s="133"/>
      <c r="DV62" s="133"/>
      <c r="DW62" s="133"/>
      <c r="DX62" s="133"/>
      <c r="DY62" s="133"/>
      <c r="DZ62" s="133"/>
      <c r="EA62" s="133"/>
      <c r="EB62" s="133"/>
      <c r="EC62" s="133"/>
      <c r="ED62" s="133"/>
      <c r="EE62" s="133"/>
      <c r="EF62" s="133"/>
      <c r="EG62" s="133"/>
      <c r="EH62" s="133"/>
      <c r="EI62" s="133"/>
      <c r="EJ62" s="133"/>
      <c r="EK62" s="133"/>
      <c r="EL62" s="133"/>
    </row>
    <row r="63" spans="1:142" s="48" customFormat="1" hidden="1" x14ac:dyDescent="0.15">
      <c r="A63" s="38">
        <v>312</v>
      </c>
      <c r="B63" s="96" t="s">
        <v>79</v>
      </c>
      <c r="C63" s="541"/>
      <c r="D63" s="140">
        <v>7.18</v>
      </c>
      <c r="E63" s="123"/>
      <c r="F63" s="866"/>
      <c r="G63" s="43" t="s">
        <v>80</v>
      </c>
      <c r="H63" s="44"/>
      <c r="I63" s="53"/>
      <c r="J63" s="46"/>
      <c r="K63" s="86"/>
      <c r="L63" s="219">
        <f t="shared" si="5"/>
        <v>0</v>
      </c>
      <c r="M63" s="977"/>
      <c r="N63" s="61"/>
      <c r="O63" s="651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3"/>
      <c r="DE63" s="133"/>
      <c r="DF63" s="133"/>
      <c r="DG63" s="133"/>
      <c r="DH63" s="133"/>
      <c r="DI63" s="133"/>
      <c r="DJ63" s="133"/>
      <c r="DK63" s="133"/>
      <c r="DL63" s="133"/>
      <c r="DM63" s="133"/>
      <c r="DN63" s="133"/>
      <c r="DO63" s="133"/>
      <c r="DP63" s="133"/>
      <c r="DQ63" s="133"/>
      <c r="DR63" s="133"/>
      <c r="DS63" s="133"/>
      <c r="DT63" s="133"/>
      <c r="DU63" s="133"/>
      <c r="DV63" s="133"/>
      <c r="DW63" s="133"/>
      <c r="DX63" s="133"/>
      <c r="DY63" s="133"/>
      <c r="DZ63" s="133"/>
      <c r="EA63" s="133"/>
      <c r="EB63" s="133"/>
      <c r="EC63" s="133"/>
      <c r="ED63" s="133"/>
      <c r="EE63" s="133"/>
      <c r="EF63" s="133"/>
      <c r="EG63" s="133"/>
      <c r="EH63" s="133"/>
      <c r="EI63" s="133"/>
      <c r="EJ63" s="133"/>
      <c r="EK63" s="133"/>
      <c r="EL63" s="133"/>
    </row>
    <row r="64" spans="1:142" s="48" customFormat="1" ht="14.25" customHeight="1" x14ac:dyDescent="0.15">
      <c r="A64" s="38">
        <v>313</v>
      </c>
      <c r="B64" s="96" t="s">
        <v>179</v>
      </c>
      <c r="C64" s="541"/>
      <c r="D64" s="140">
        <v>7.18</v>
      </c>
      <c r="E64" s="123">
        <v>1</v>
      </c>
      <c r="F64" s="866">
        <f t="shared" si="3"/>
        <v>7.18</v>
      </c>
      <c r="G64" s="43" t="s">
        <v>80</v>
      </c>
      <c r="H64" s="44"/>
      <c r="I64" s="53" t="s">
        <v>3</v>
      </c>
      <c r="J64" s="46" t="s">
        <v>7</v>
      </c>
      <c r="K64" s="86">
        <v>104</v>
      </c>
      <c r="L64" s="219">
        <f t="shared" si="5"/>
        <v>746.72</v>
      </c>
      <c r="M64" s="978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33"/>
      <c r="CX64" s="133"/>
      <c r="CY64" s="133"/>
      <c r="CZ64" s="133"/>
      <c r="DA64" s="133"/>
      <c r="DB64" s="133"/>
      <c r="DC64" s="133"/>
      <c r="DD64" s="133"/>
      <c r="DE64" s="133"/>
      <c r="DF64" s="133"/>
      <c r="DG64" s="133"/>
      <c r="DH64" s="133"/>
      <c r="DI64" s="133"/>
      <c r="DJ64" s="133"/>
      <c r="DK64" s="133"/>
      <c r="DL64" s="133"/>
      <c r="DM64" s="133"/>
      <c r="DN64" s="133"/>
      <c r="DO64" s="133"/>
      <c r="DP64" s="133"/>
      <c r="DQ64" s="133"/>
      <c r="DR64" s="133"/>
      <c r="DS64" s="133"/>
      <c r="DT64" s="133"/>
      <c r="DU64" s="133"/>
      <c r="DV64" s="133"/>
      <c r="DW64" s="133"/>
      <c r="DX64" s="133"/>
      <c r="DY64" s="133"/>
      <c r="DZ64" s="133"/>
      <c r="EA64" s="133"/>
      <c r="EB64" s="133"/>
      <c r="EC64" s="133"/>
      <c r="ED64" s="133"/>
      <c r="EE64" s="133"/>
      <c r="EF64" s="133"/>
      <c r="EG64" s="133"/>
      <c r="EH64" s="133"/>
      <c r="EI64" s="133"/>
      <c r="EJ64" s="133"/>
      <c r="EK64" s="133"/>
      <c r="EL64" s="133"/>
    </row>
    <row r="65" spans="1:13" s="133" customFormat="1" ht="14.25" customHeight="1" x14ac:dyDescent="0.15">
      <c r="A65" s="38"/>
      <c r="B65" s="96"/>
      <c r="C65" s="541"/>
      <c r="D65" s="140"/>
      <c r="E65" s="123"/>
      <c r="F65" s="866"/>
      <c r="G65" s="43"/>
      <c r="H65" s="44"/>
      <c r="I65" s="630"/>
      <c r="J65" s="621"/>
      <c r="K65" s="86"/>
      <c r="L65" s="219"/>
      <c r="M65" s="978"/>
    </row>
    <row r="66" spans="1:13" s="133" customFormat="1" ht="14.25" customHeight="1" thickBot="1" x14ac:dyDescent="0.2">
      <c r="A66" s="55"/>
      <c r="B66" s="537"/>
      <c r="C66" s="542"/>
      <c r="D66" s="159"/>
      <c r="E66" s="158">
        <f>SUBTOTAL(109,E52:E64)</f>
        <v>15</v>
      </c>
      <c r="F66" s="870">
        <f>SUBTOTAL(109,F52:F64)</f>
        <v>334.87000000000006</v>
      </c>
      <c r="G66" s="563"/>
      <c r="H66" s="564"/>
      <c r="I66" s="637"/>
      <c r="J66" s="624"/>
      <c r="K66" s="624">
        <f>SUBTOTAL(109,K52:K64)</f>
        <v>2298</v>
      </c>
      <c r="L66" s="871">
        <f>SUBTOTAL(109,L52:L64)</f>
        <v>87809.51999999999</v>
      </c>
    </row>
    <row r="67" spans="1:13" s="15" customFormat="1" x14ac:dyDescent="0.15">
      <c r="A67" s="62" t="s">
        <v>180</v>
      </c>
      <c r="B67" s="67"/>
      <c r="C67" s="543"/>
      <c r="D67" s="63"/>
      <c r="E67" s="567"/>
      <c r="F67" s="65"/>
      <c r="G67" s="66"/>
      <c r="H67" s="67"/>
      <c r="I67" s="638"/>
      <c r="J67" s="620"/>
      <c r="K67" s="256"/>
      <c r="L67" s="201"/>
    </row>
    <row r="68" spans="1:13" s="15" customFormat="1" x14ac:dyDescent="0.15">
      <c r="A68" s="38">
        <v>401</v>
      </c>
      <c r="B68" s="96" t="s">
        <v>107</v>
      </c>
      <c r="C68" s="541"/>
      <c r="D68" s="140">
        <v>2.2200000000000002</v>
      </c>
      <c r="E68" s="123">
        <v>1</v>
      </c>
      <c r="F68" s="866">
        <f>SUM($D68*E68)</f>
        <v>2.2200000000000002</v>
      </c>
      <c r="G68" s="43" t="s">
        <v>158</v>
      </c>
      <c r="H68" s="44"/>
      <c r="I68" s="53" t="s">
        <v>3</v>
      </c>
      <c r="J68" s="46" t="s">
        <v>7</v>
      </c>
      <c r="K68" s="86">
        <v>104</v>
      </c>
      <c r="L68" s="219">
        <f t="shared" ref="L68:L88" si="6">F68*K68</f>
        <v>230.88000000000002</v>
      </c>
    </row>
    <row r="69" spans="1:13" s="15" customFormat="1" x14ac:dyDescent="0.15">
      <c r="A69" s="38">
        <v>402</v>
      </c>
      <c r="B69" s="96" t="s">
        <v>181</v>
      </c>
      <c r="C69" s="541"/>
      <c r="D69" s="140">
        <v>6.1</v>
      </c>
      <c r="E69" s="141">
        <v>2</v>
      </c>
      <c r="F69" s="866">
        <f t="shared" si="3"/>
        <v>12.2</v>
      </c>
      <c r="G69" s="43" t="s">
        <v>158</v>
      </c>
      <c r="H69" s="44"/>
      <c r="I69" s="53" t="s">
        <v>153</v>
      </c>
      <c r="J69" s="46" t="s">
        <v>152</v>
      </c>
      <c r="K69" s="86">
        <v>993</v>
      </c>
      <c r="L69" s="219">
        <f t="shared" si="6"/>
        <v>12114.599999999999</v>
      </c>
    </row>
    <row r="70" spans="1:13" s="15" customFormat="1" x14ac:dyDescent="0.15">
      <c r="A70" s="38">
        <v>403</v>
      </c>
      <c r="B70" s="96" t="s">
        <v>182</v>
      </c>
      <c r="C70" s="541"/>
      <c r="D70" s="140">
        <v>2.1</v>
      </c>
      <c r="E70" s="141">
        <v>4</v>
      </c>
      <c r="F70" s="866">
        <f t="shared" si="3"/>
        <v>8.4</v>
      </c>
      <c r="G70" s="43" t="s">
        <v>158</v>
      </c>
      <c r="H70" s="44"/>
      <c r="I70" s="53" t="s">
        <v>153</v>
      </c>
      <c r="J70" s="46" t="s">
        <v>152</v>
      </c>
      <c r="K70" s="86">
        <v>993</v>
      </c>
      <c r="L70" s="219">
        <f t="shared" si="6"/>
        <v>8341.2000000000007</v>
      </c>
    </row>
    <row r="71" spans="1:13" s="15" customFormat="1" x14ac:dyDescent="0.15">
      <c r="A71" s="38">
        <v>404</v>
      </c>
      <c r="B71" s="96" t="s">
        <v>183</v>
      </c>
      <c r="C71" s="541"/>
      <c r="D71" s="140">
        <v>6.12</v>
      </c>
      <c r="E71" s="141">
        <v>1</v>
      </c>
      <c r="F71" s="866">
        <f t="shared" si="3"/>
        <v>6.12</v>
      </c>
      <c r="G71" s="43" t="s">
        <v>158</v>
      </c>
      <c r="H71" s="44"/>
      <c r="I71" s="53" t="s">
        <v>3</v>
      </c>
      <c r="J71" s="46" t="s">
        <v>7</v>
      </c>
      <c r="K71" s="86">
        <v>104</v>
      </c>
      <c r="L71" s="219">
        <f t="shared" si="6"/>
        <v>636.48</v>
      </c>
    </row>
    <row r="72" spans="1:13" s="15" customFormat="1" x14ac:dyDescent="0.15">
      <c r="A72" s="38">
        <v>405</v>
      </c>
      <c r="B72" s="96" t="s">
        <v>96</v>
      </c>
      <c r="C72" s="541"/>
      <c r="D72" s="140">
        <v>8.75</v>
      </c>
      <c r="E72" s="141">
        <v>1</v>
      </c>
      <c r="F72" s="866">
        <v>8.75</v>
      </c>
      <c r="G72" s="43" t="s">
        <v>158</v>
      </c>
      <c r="H72" s="44"/>
      <c r="I72" s="142" t="s">
        <v>3</v>
      </c>
      <c r="J72" s="46" t="s">
        <v>11</v>
      </c>
      <c r="K72" s="86">
        <v>314</v>
      </c>
      <c r="L72" s="219">
        <f t="shared" si="6"/>
        <v>2747.5</v>
      </c>
    </row>
    <row r="73" spans="1:13" s="15" customFormat="1" x14ac:dyDescent="0.15">
      <c r="A73" s="38" t="s">
        <v>184</v>
      </c>
      <c r="B73" s="96" t="s">
        <v>96</v>
      </c>
      <c r="C73" s="541"/>
      <c r="D73" s="140">
        <v>10.17</v>
      </c>
      <c r="E73" s="141">
        <v>1</v>
      </c>
      <c r="F73" s="866">
        <f t="shared" ref="F73:F88" si="7">SUM($D73*E73)</f>
        <v>10.17</v>
      </c>
      <c r="G73" s="43" t="s">
        <v>158</v>
      </c>
      <c r="H73" s="44"/>
      <c r="I73" s="142" t="s">
        <v>3</v>
      </c>
      <c r="J73" s="46" t="s">
        <v>11</v>
      </c>
      <c r="K73" s="86">
        <v>314</v>
      </c>
      <c r="L73" s="219">
        <f t="shared" si="6"/>
        <v>3193.38</v>
      </c>
    </row>
    <row r="74" spans="1:13" s="15" customFormat="1" x14ac:dyDescent="0.15">
      <c r="A74" s="38">
        <v>406</v>
      </c>
      <c r="B74" s="96" t="s">
        <v>185</v>
      </c>
      <c r="C74" s="541"/>
      <c r="D74" s="140">
        <v>13.26</v>
      </c>
      <c r="E74" s="123">
        <v>1</v>
      </c>
      <c r="F74" s="866">
        <f t="shared" si="7"/>
        <v>13.26</v>
      </c>
      <c r="G74" s="43" t="s">
        <v>158</v>
      </c>
      <c r="H74" s="44"/>
      <c r="I74" s="53" t="s">
        <v>3</v>
      </c>
      <c r="J74" s="46" t="s">
        <v>11</v>
      </c>
      <c r="K74" s="86">
        <v>314</v>
      </c>
      <c r="L74" s="219">
        <f t="shared" si="6"/>
        <v>4163.6400000000003</v>
      </c>
    </row>
    <row r="75" spans="1:13" s="15" customFormat="1" hidden="1" x14ac:dyDescent="0.15">
      <c r="A75" s="38">
        <v>407</v>
      </c>
      <c r="B75" s="96" t="s">
        <v>186</v>
      </c>
      <c r="C75" s="541"/>
      <c r="D75" s="140">
        <v>16.010000000000002</v>
      </c>
      <c r="E75" s="123"/>
      <c r="F75" s="866"/>
      <c r="G75" s="43" t="s">
        <v>158</v>
      </c>
      <c r="H75" s="44"/>
      <c r="I75" s="53"/>
      <c r="J75" s="46"/>
      <c r="K75" s="86"/>
      <c r="L75" s="219">
        <f t="shared" si="6"/>
        <v>0</v>
      </c>
    </row>
    <row r="76" spans="1:13" s="15" customFormat="1" x14ac:dyDescent="0.15">
      <c r="A76" s="38">
        <v>408</v>
      </c>
      <c r="B76" s="96" t="s">
        <v>117</v>
      </c>
      <c r="C76" s="541">
        <v>2400</v>
      </c>
      <c r="D76" s="140">
        <v>8.64</v>
      </c>
      <c r="E76" s="123">
        <v>1</v>
      </c>
      <c r="F76" s="866">
        <f>SUM($D76*E76)</f>
        <v>8.64</v>
      </c>
      <c r="G76" s="43" t="s">
        <v>158</v>
      </c>
      <c r="H76" s="44"/>
      <c r="I76" s="53" t="s">
        <v>3</v>
      </c>
      <c r="J76" s="46" t="s">
        <v>7</v>
      </c>
      <c r="K76" s="86">
        <v>104</v>
      </c>
      <c r="L76" s="219">
        <f t="shared" si="6"/>
        <v>898.56000000000006</v>
      </c>
    </row>
    <row r="77" spans="1:13" s="15" customFormat="1" x14ac:dyDescent="0.15">
      <c r="A77" s="38">
        <v>409</v>
      </c>
      <c r="B77" s="96" t="s">
        <v>187</v>
      </c>
      <c r="C77" s="541"/>
      <c r="D77" s="140">
        <v>1.8</v>
      </c>
      <c r="E77" s="123">
        <v>2</v>
      </c>
      <c r="F77" s="866">
        <f t="shared" si="7"/>
        <v>3.6</v>
      </c>
      <c r="G77" s="43" t="s">
        <v>158</v>
      </c>
      <c r="H77" s="44"/>
      <c r="I77" s="53" t="s">
        <v>153</v>
      </c>
      <c r="J77" s="46" t="s">
        <v>154</v>
      </c>
      <c r="K77" s="86">
        <v>365</v>
      </c>
      <c r="L77" s="219">
        <f t="shared" si="6"/>
        <v>1314</v>
      </c>
    </row>
    <row r="78" spans="1:13" s="15" customFormat="1" x14ac:dyDescent="0.15">
      <c r="A78" s="38">
        <v>410</v>
      </c>
      <c r="B78" s="96" t="s">
        <v>119</v>
      </c>
      <c r="C78" s="541"/>
      <c r="D78" s="140">
        <v>1.99</v>
      </c>
      <c r="E78" s="123">
        <v>1</v>
      </c>
      <c r="F78" s="866">
        <f t="shared" si="7"/>
        <v>1.99</v>
      </c>
      <c r="G78" s="43" t="s">
        <v>158</v>
      </c>
      <c r="H78" s="44"/>
      <c r="I78" s="53" t="s">
        <v>3</v>
      </c>
      <c r="J78" s="46" t="s">
        <v>7</v>
      </c>
      <c r="K78" s="86">
        <v>104</v>
      </c>
      <c r="L78" s="219">
        <f t="shared" si="6"/>
        <v>206.96</v>
      </c>
    </row>
    <row r="79" spans="1:13" s="15" customFormat="1" hidden="1" x14ac:dyDescent="0.15">
      <c r="A79" s="38">
        <v>411</v>
      </c>
      <c r="B79" s="96" t="s">
        <v>120</v>
      </c>
      <c r="C79" s="541"/>
      <c r="D79" s="140">
        <v>1.6</v>
      </c>
      <c r="E79" s="123"/>
      <c r="F79" s="866"/>
      <c r="G79" s="43" t="s">
        <v>158</v>
      </c>
      <c r="H79" s="44"/>
      <c r="I79" s="53"/>
      <c r="J79" s="46"/>
      <c r="K79" s="86"/>
      <c r="L79" s="219">
        <f t="shared" si="6"/>
        <v>0</v>
      </c>
    </row>
    <row r="80" spans="1:13" s="15" customFormat="1" x14ac:dyDescent="0.15">
      <c r="A80" s="38">
        <v>412</v>
      </c>
      <c r="B80" s="96" t="s">
        <v>129</v>
      </c>
      <c r="C80" s="541"/>
      <c r="D80" s="140">
        <v>82.61</v>
      </c>
      <c r="E80" s="123">
        <v>1</v>
      </c>
      <c r="F80" s="866">
        <f t="shared" si="7"/>
        <v>82.61</v>
      </c>
      <c r="G80" s="43" t="s">
        <v>158</v>
      </c>
      <c r="H80" s="44"/>
      <c r="I80" s="53" t="s">
        <v>3</v>
      </c>
      <c r="J80" s="46" t="s">
        <v>11</v>
      </c>
      <c r="K80" s="86">
        <v>314</v>
      </c>
      <c r="L80" s="219">
        <f t="shared" si="6"/>
        <v>25939.54</v>
      </c>
    </row>
    <row r="81" spans="1:12" s="15" customFormat="1" x14ac:dyDescent="0.15">
      <c r="A81" s="38">
        <v>413</v>
      </c>
      <c r="B81" s="96" t="s">
        <v>130</v>
      </c>
      <c r="C81" s="541"/>
      <c r="D81" s="140">
        <v>12.56</v>
      </c>
      <c r="E81" s="123">
        <v>1</v>
      </c>
      <c r="F81" s="866">
        <f t="shared" si="7"/>
        <v>12.56</v>
      </c>
      <c r="G81" s="43" t="s">
        <v>158</v>
      </c>
      <c r="H81" s="44"/>
      <c r="I81" s="53" t="s">
        <v>3</v>
      </c>
      <c r="J81" s="46" t="s">
        <v>11</v>
      </c>
      <c r="K81" s="86">
        <v>314</v>
      </c>
      <c r="L81" s="219">
        <f t="shared" si="6"/>
        <v>3943.84</v>
      </c>
    </row>
    <row r="82" spans="1:12" s="15" customFormat="1" x14ac:dyDescent="0.15">
      <c r="A82" s="38">
        <v>414</v>
      </c>
      <c r="B82" s="96" t="s">
        <v>131</v>
      </c>
      <c r="C82" s="541"/>
      <c r="D82" s="140">
        <v>18.57</v>
      </c>
      <c r="E82" s="123">
        <v>1</v>
      </c>
      <c r="F82" s="866">
        <f t="shared" si="7"/>
        <v>18.57</v>
      </c>
      <c r="G82" s="43" t="s">
        <v>158</v>
      </c>
      <c r="H82" s="44"/>
      <c r="I82" s="53" t="s">
        <v>3</v>
      </c>
      <c r="J82" s="46" t="s">
        <v>11</v>
      </c>
      <c r="K82" s="86">
        <v>314</v>
      </c>
      <c r="L82" s="219">
        <f t="shared" si="6"/>
        <v>5830.9800000000005</v>
      </c>
    </row>
    <row r="83" spans="1:12" s="15" customFormat="1" x14ac:dyDescent="0.15">
      <c r="A83" s="38">
        <v>415</v>
      </c>
      <c r="B83" s="96" t="s">
        <v>124</v>
      </c>
      <c r="C83" s="541">
        <v>2500</v>
      </c>
      <c r="D83" s="140">
        <v>11.39</v>
      </c>
      <c r="E83" s="141">
        <v>2</v>
      </c>
      <c r="F83" s="866">
        <f t="shared" si="7"/>
        <v>22.78</v>
      </c>
      <c r="G83" s="43"/>
      <c r="H83" s="44" t="s">
        <v>188</v>
      </c>
      <c r="I83" s="53" t="s">
        <v>3</v>
      </c>
      <c r="J83" s="46" t="s">
        <v>11</v>
      </c>
      <c r="K83" s="86">
        <v>314</v>
      </c>
      <c r="L83" s="219">
        <f t="shared" si="6"/>
        <v>7152.92</v>
      </c>
    </row>
    <row r="84" spans="1:12" s="15" customFormat="1" hidden="1" x14ac:dyDescent="0.15">
      <c r="A84" s="38">
        <v>416</v>
      </c>
      <c r="B84" s="96" t="s">
        <v>128</v>
      </c>
      <c r="C84" s="541"/>
      <c r="D84" s="140">
        <v>2.86</v>
      </c>
      <c r="E84" s="141"/>
      <c r="F84" s="866">
        <f t="shared" si="7"/>
        <v>0</v>
      </c>
      <c r="G84" s="43" t="s">
        <v>158</v>
      </c>
      <c r="H84" s="44"/>
      <c r="I84" s="53"/>
      <c r="J84" s="46"/>
      <c r="K84" s="86"/>
      <c r="L84" s="219">
        <f t="shared" si="6"/>
        <v>0</v>
      </c>
    </row>
    <row r="85" spans="1:12" s="15" customFormat="1" x14ac:dyDescent="0.15">
      <c r="A85" s="38">
        <v>417</v>
      </c>
      <c r="B85" s="96" t="s">
        <v>122</v>
      </c>
      <c r="C85" s="541"/>
      <c r="D85" s="140">
        <v>1.21</v>
      </c>
      <c r="E85" s="141">
        <v>4</v>
      </c>
      <c r="F85" s="866">
        <f t="shared" si="7"/>
        <v>4.84</v>
      </c>
      <c r="G85" s="43" t="s">
        <v>123</v>
      </c>
      <c r="H85" s="44"/>
      <c r="I85" s="53" t="s">
        <v>3</v>
      </c>
      <c r="J85" s="46" t="s">
        <v>11</v>
      </c>
      <c r="K85" s="86">
        <v>314</v>
      </c>
      <c r="L85" s="219">
        <f t="shared" si="6"/>
        <v>1519.76</v>
      </c>
    </row>
    <row r="86" spans="1:12" s="15" customFormat="1" x14ac:dyDescent="0.15">
      <c r="A86" s="38">
        <v>418</v>
      </c>
      <c r="B86" s="96" t="s">
        <v>126</v>
      </c>
      <c r="C86" s="541"/>
      <c r="D86" s="140">
        <v>1.6</v>
      </c>
      <c r="E86" s="141">
        <v>4</v>
      </c>
      <c r="F86" s="866">
        <f t="shared" si="7"/>
        <v>6.4</v>
      </c>
      <c r="G86" s="43"/>
      <c r="H86" s="44" t="s">
        <v>127</v>
      </c>
      <c r="I86" s="53" t="s">
        <v>3</v>
      </c>
      <c r="J86" s="46" t="s">
        <v>11</v>
      </c>
      <c r="K86" s="86">
        <v>314</v>
      </c>
      <c r="L86" s="219">
        <f t="shared" si="6"/>
        <v>2009.6000000000001</v>
      </c>
    </row>
    <row r="87" spans="1:12" s="15" customFormat="1" hidden="1" x14ac:dyDescent="0.15">
      <c r="A87" s="38">
        <v>419</v>
      </c>
      <c r="B87" s="96" t="s">
        <v>69</v>
      </c>
      <c r="C87" s="541"/>
      <c r="D87" s="140"/>
      <c r="E87" s="123"/>
      <c r="F87" s="866"/>
      <c r="G87" s="43"/>
      <c r="H87" s="44"/>
      <c r="I87" s="630"/>
      <c r="J87" s="621"/>
      <c r="K87" s="86"/>
      <c r="L87" s="219">
        <f t="shared" si="6"/>
        <v>0</v>
      </c>
    </row>
    <row r="88" spans="1:12" s="15" customFormat="1" x14ac:dyDescent="0.15">
      <c r="A88" s="38">
        <v>420</v>
      </c>
      <c r="B88" s="96" t="s">
        <v>189</v>
      </c>
      <c r="C88" s="541">
        <v>2500</v>
      </c>
      <c r="D88" s="140">
        <v>6.12</v>
      </c>
      <c r="E88" s="123">
        <v>1</v>
      </c>
      <c r="F88" s="866">
        <f t="shared" si="7"/>
        <v>6.12</v>
      </c>
      <c r="G88" s="43" t="s">
        <v>123</v>
      </c>
      <c r="H88" s="44"/>
      <c r="I88" s="53" t="s">
        <v>3</v>
      </c>
      <c r="J88" s="46" t="s">
        <v>11</v>
      </c>
      <c r="K88" s="86">
        <v>314</v>
      </c>
      <c r="L88" s="219">
        <f t="shared" si="6"/>
        <v>1921.68</v>
      </c>
    </row>
    <row r="89" spans="1:12" s="15" customFormat="1" hidden="1" x14ac:dyDescent="0.15">
      <c r="A89" s="38">
        <v>421</v>
      </c>
      <c r="B89" s="96" t="s">
        <v>69</v>
      </c>
      <c r="C89" s="541"/>
      <c r="D89" s="140"/>
      <c r="E89" s="123"/>
      <c r="F89" s="866"/>
      <c r="G89" s="43"/>
      <c r="H89" s="44"/>
      <c r="I89" s="630"/>
      <c r="J89" s="621"/>
      <c r="K89" s="86"/>
      <c r="L89" s="219"/>
    </row>
    <row r="90" spans="1:12" s="15" customFormat="1" hidden="1" x14ac:dyDescent="0.15">
      <c r="A90" s="38">
        <v>422</v>
      </c>
      <c r="B90" s="96" t="s">
        <v>79</v>
      </c>
      <c r="C90" s="541"/>
      <c r="D90" s="140">
        <v>2.57</v>
      </c>
      <c r="E90" s="123"/>
      <c r="F90" s="866"/>
      <c r="G90" s="43" t="s">
        <v>80</v>
      </c>
      <c r="H90" s="44"/>
      <c r="I90" s="53"/>
      <c r="J90" s="46"/>
      <c r="K90" s="86"/>
      <c r="L90" s="219"/>
    </row>
    <row r="91" spans="1:12" s="15" customFormat="1" hidden="1" x14ac:dyDescent="0.15">
      <c r="A91" s="413"/>
      <c r="B91" s="96" t="s">
        <v>132</v>
      </c>
      <c r="C91" s="525"/>
      <c r="D91" s="505">
        <f>SUM(1.9*3.7+1.8*3.8+2.9*4.2+2*0.8)</f>
        <v>27.650000000000002</v>
      </c>
      <c r="E91" s="640"/>
      <c r="F91" s="866"/>
      <c r="G91" s="627"/>
      <c r="H91" s="628"/>
      <c r="I91" s="142"/>
      <c r="J91" s="86"/>
      <c r="K91" s="86"/>
      <c r="L91" s="219"/>
    </row>
    <row r="92" spans="1:12" s="9" customFormat="1" hidden="1" x14ac:dyDescent="0.15">
      <c r="A92" s="38"/>
      <c r="B92" s="96" t="s">
        <v>190</v>
      </c>
      <c r="C92" s="541"/>
      <c r="D92" s="140">
        <f>SUM(1.8*1.5)</f>
        <v>2.7</v>
      </c>
      <c r="E92" s="123"/>
      <c r="F92" s="866"/>
      <c r="G92" s="43"/>
      <c r="H92" s="44"/>
      <c r="I92" s="142"/>
      <c r="J92" s="86"/>
      <c r="K92" s="86"/>
      <c r="L92" s="219"/>
    </row>
    <row r="93" spans="1:12" s="9" customFormat="1" hidden="1" x14ac:dyDescent="0.15">
      <c r="A93" s="38"/>
      <c r="B93" s="96" t="s">
        <v>134</v>
      </c>
      <c r="C93" s="541"/>
      <c r="D93" s="140">
        <f>SUM(3.4*0.6)</f>
        <v>2.04</v>
      </c>
      <c r="E93" s="123"/>
      <c r="F93" s="866"/>
      <c r="G93" s="43"/>
      <c r="H93" s="44"/>
      <c r="I93" s="142"/>
      <c r="J93" s="86"/>
      <c r="K93" s="86"/>
      <c r="L93" s="219"/>
    </row>
    <row r="94" spans="1:12" s="9" customFormat="1" hidden="1" x14ac:dyDescent="0.15">
      <c r="A94" s="38"/>
      <c r="B94" s="96" t="s">
        <v>135</v>
      </c>
      <c r="C94" s="541"/>
      <c r="D94" s="140">
        <f>SUM(3.4*0.6+1.2*2.3)</f>
        <v>4.8</v>
      </c>
      <c r="E94" s="123"/>
      <c r="F94" s="866"/>
      <c r="G94" s="43"/>
      <c r="H94" s="44"/>
      <c r="I94" s="142"/>
      <c r="J94" s="86"/>
      <c r="K94" s="86"/>
      <c r="L94" s="219"/>
    </row>
    <row r="95" spans="1:12" s="9" customFormat="1" hidden="1" x14ac:dyDescent="0.15">
      <c r="A95" s="38"/>
      <c r="B95" s="96" t="s">
        <v>136</v>
      </c>
      <c r="C95" s="541"/>
      <c r="D95" s="140">
        <f>SUM(3.2*3+1.7*2.4)</f>
        <v>13.680000000000001</v>
      </c>
      <c r="E95" s="123"/>
      <c r="F95" s="866"/>
      <c r="G95" s="43"/>
      <c r="H95" s="44"/>
      <c r="I95" s="142"/>
      <c r="J95" s="86"/>
      <c r="K95" s="86"/>
      <c r="L95" s="219"/>
    </row>
    <row r="96" spans="1:12" s="9" customFormat="1" hidden="1" x14ac:dyDescent="0.15">
      <c r="A96" s="38"/>
      <c r="B96" s="96" t="s">
        <v>137</v>
      </c>
      <c r="C96" s="541"/>
      <c r="D96" s="140">
        <f>SUM(2*3.8)</f>
        <v>7.6</v>
      </c>
      <c r="E96" s="123"/>
      <c r="F96" s="866"/>
      <c r="G96" s="43"/>
      <c r="H96" s="44"/>
      <c r="I96" s="142"/>
      <c r="J96" s="86"/>
      <c r="K96" s="86"/>
      <c r="L96" s="219"/>
    </row>
    <row r="97" spans="1:12" s="9" customFormat="1" hidden="1" x14ac:dyDescent="0.15">
      <c r="A97" s="38"/>
      <c r="B97" s="96" t="s">
        <v>138</v>
      </c>
      <c r="C97" s="541"/>
      <c r="D97" s="140">
        <f>SUM(0.6*2.2+1.4*0.6)</f>
        <v>2.16</v>
      </c>
      <c r="E97" s="123"/>
      <c r="F97" s="866"/>
      <c r="G97" s="43"/>
      <c r="H97" s="44"/>
      <c r="I97" s="142"/>
      <c r="J97" s="86"/>
      <c r="K97" s="86"/>
      <c r="L97" s="219"/>
    </row>
    <row r="98" spans="1:12" s="9" customFormat="1" hidden="1" x14ac:dyDescent="0.15">
      <c r="A98" s="38"/>
      <c r="B98" s="96" t="s">
        <v>139</v>
      </c>
      <c r="C98" s="541"/>
      <c r="D98" s="140">
        <f>SUM(1.4*0.6)</f>
        <v>0.84</v>
      </c>
      <c r="E98" s="123"/>
      <c r="F98" s="866"/>
      <c r="G98" s="43"/>
      <c r="H98" s="44"/>
      <c r="I98" s="142"/>
      <c r="J98" s="86"/>
      <c r="K98" s="86"/>
      <c r="L98" s="219"/>
    </row>
    <row r="99" spans="1:12" s="15" customFormat="1" x14ac:dyDescent="0.15">
      <c r="A99" s="38"/>
      <c r="B99" s="96"/>
      <c r="C99" s="541"/>
      <c r="D99" s="140"/>
      <c r="E99" s="123"/>
      <c r="F99" s="866"/>
      <c r="G99" s="43"/>
      <c r="H99" s="44"/>
      <c r="I99" s="630"/>
      <c r="J99" s="621"/>
      <c r="K99" s="86"/>
      <c r="L99" s="219"/>
    </row>
    <row r="100" spans="1:12" s="15" customFormat="1" ht="14.25" thickBot="1" x14ac:dyDescent="0.2">
      <c r="A100" s="74"/>
      <c r="B100" s="100"/>
      <c r="C100" s="544"/>
      <c r="D100" s="103"/>
      <c r="E100" s="161">
        <f>SUBTOTAL(109,E68:E88)</f>
        <v>29</v>
      </c>
      <c r="F100" s="872">
        <f>SUBTOTAL(109,F68:F88)</f>
        <v>229.23</v>
      </c>
      <c r="G100" s="565"/>
      <c r="H100" s="566"/>
      <c r="I100" s="635"/>
      <c r="J100" s="625"/>
      <c r="K100" s="625">
        <f>SUBTOTAL(109,K68:K88)</f>
        <v>5907</v>
      </c>
      <c r="L100" s="823">
        <f>SUBTOTAL(109,L68:L88)</f>
        <v>82165.51999999999</v>
      </c>
    </row>
    <row r="101" spans="1:12" s="9" customFormat="1" x14ac:dyDescent="0.15">
      <c r="A101" s="145" t="s">
        <v>140</v>
      </c>
      <c r="B101" s="90"/>
      <c r="C101" s="641"/>
      <c r="D101" s="642"/>
      <c r="E101" s="322"/>
      <c r="F101" s="88"/>
      <c r="G101" s="89"/>
      <c r="H101" s="90"/>
      <c r="I101" s="270"/>
      <c r="J101" s="166"/>
      <c r="K101" s="166"/>
      <c r="L101" s="171"/>
    </row>
    <row r="102" spans="1:12" s="9" customFormat="1" ht="13.5" customHeight="1" x14ac:dyDescent="0.15">
      <c r="A102" s="38"/>
      <c r="B102" s="96" t="s">
        <v>191</v>
      </c>
      <c r="C102" s="541"/>
      <c r="D102" s="140">
        <v>18.48</v>
      </c>
      <c r="E102" s="123">
        <v>1</v>
      </c>
      <c r="F102" s="95">
        <f>SUM(D102*E102)</f>
        <v>18.48</v>
      </c>
      <c r="G102" s="43" t="s">
        <v>80</v>
      </c>
      <c r="H102" s="96"/>
      <c r="I102" s="142" t="s">
        <v>3</v>
      </c>
      <c r="J102" s="46" t="s">
        <v>11</v>
      </c>
      <c r="K102" s="86">
        <v>314</v>
      </c>
      <c r="L102" s="219">
        <f>F102*K102</f>
        <v>5802.72</v>
      </c>
    </row>
    <row r="103" spans="1:12" s="9" customFormat="1" x14ac:dyDescent="0.15">
      <c r="A103" s="38"/>
      <c r="B103" s="96" t="s">
        <v>142</v>
      </c>
      <c r="C103" s="541"/>
      <c r="D103" s="140">
        <v>21.18</v>
      </c>
      <c r="E103" s="123">
        <v>1</v>
      </c>
      <c r="F103" s="95">
        <f>SUM(D103*E103)</f>
        <v>21.18</v>
      </c>
      <c r="G103" s="43" t="s">
        <v>80</v>
      </c>
      <c r="H103" s="96"/>
      <c r="I103" s="142" t="s">
        <v>3</v>
      </c>
      <c r="J103" s="46" t="s">
        <v>5</v>
      </c>
      <c r="K103" s="86">
        <v>12</v>
      </c>
      <c r="L103" s="219">
        <f>F103*K103</f>
        <v>254.16</v>
      </c>
    </row>
    <row r="104" spans="1:12" s="9" customFormat="1" x14ac:dyDescent="0.15">
      <c r="A104" s="38"/>
      <c r="B104" s="96" t="s">
        <v>144</v>
      </c>
      <c r="C104" s="541"/>
      <c r="D104" s="140">
        <v>19.71</v>
      </c>
      <c r="E104" s="123">
        <v>1</v>
      </c>
      <c r="F104" s="95">
        <f>SUM(D104*E104)</f>
        <v>19.71</v>
      </c>
      <c r="G104" s="43" t="s">
        <v>80</v>
      </c>
      <c r="H104" s="96"/>
      <c r="I104" s="142" t="s">
        <v>3</v>
      </c>
      <c r="J104" s="46" t="s">
        <v>5</v>
      </c>
      <c r="K104" s="86">
        <v>12</v>
      </c>
      <c r="L104" s="219">
        <f>F104*K104</f>
        <v>236.52</v>
      </c>
    </row>
    <row r="105" spans="1:12" s="9" customFormat="1" x14ac:dyDescent="0.15">
      <c r="A105" s="38"/>
      <c r="B105" s="96" t="s">
        <v>193</v>
      </c>
      <c r="C105" s="541"/>
      <c r="D105" s="97" t="s">
        <v>192</v>
      </c>
      <c r="E105" s="123"/>
      <c r="F105" s="643" t="s">
        <v>192</v>
      </c>
      <c r="G105" s="43"/>
      <c r="H105" s="96"/>
      <c r="I105" s="142"/>
      <c r="J105" s="86"/>
      <c r="K105" s="86"/>
      <c r="L105" s="176"/>
    </row>
    <row r="106" spans="1:12" s="9" customFormat="1" x14ac:dyDescent="0.15">
      <c r="A106" s="38"/>
      <c r="B106" s="96" t="s">
        <v>194</v>
      </c>
      <c r="C106" s="541"/>
      <c r="D106" s="97" t="s">
        <v>192</v>
      </c>
      <c r="E106" s="123"/>
      <c r="F106" s="643" t="s">
        <v>192</v>
      </c>
      <c r="G106" s="43"/>
      <c r="H106" s="96"/>
      <c r="I106" s="142"/>
      <c r="J106" s="86"/>
      <c r="K106" s="86"/>
      <c r="L106" s="176"/>
    </row>
    <row r="107" spans="1:12" s="9" customFormat="1" x14ac:dyDescent="0.15">
      <c r="A107" s="38"/>
      <c r="B107" s="96" t="s">
        <v>195</v>
      </c>
      <c r="C107" s="541"/>
      <c r="D107" s="97" t="s">
        <v>192</v>
      </c>
      <c r="E107" s="123"/>
      <c r="F107" s="643" t="s">
        <v>192</v>
      </c>
      <c r="G107" s="43"/>
      <c r="H107" s="96"/>
      <c r="I107" s="142"/>
      <c r="J107" s="86"/>
      <c r="K107" s="86"/>
      <c r="L107" s="176"/>
    </row>
    <row r="108" spans="1:12" s="9" customFormat="1" x14ac:dyDescent="0.15">
      <c r="A108" s="38"/>
      <c r="B108" s="96" t="s">
        <v>196</v>
      </c>
      <c r="C108" s="541"/>
      <c r="D108" s="97" t="s">
        <v>192</v>
      </c>
      <c r="E108" s="123"/>
      <c r="F108" s="643" t="s">
        <v>192</v>
      </c>
      <c r="G108" s="43"/>
      <c r="H108" s="96"/>
      <c r="I108" s="142"/>
      <c r="J108" s="86"/>
      <c r="K108" s="86"/>
      <c r="L108" s="176"/>
    </row>
    <row r="109" spans="1:12" s="9" customFormat="1" x14ac:dyDescent="0.15">
      <c r="A109" s="38"/>
      <c r="B109" s="96" t="s">
        <v>197</v>
      </c>
      <c r="C109" s="541"/>
      <c r="D109" s="97" t="s">
        <v>192</v>
      </c>
      <c r="E109" s="123"/>
      <c r="F109" s="643" t="s">
        <v>192</v>
      </c>
      <c r="G109" s="43"/>
      <c r="H109" s="96"/>
      <c r="I109" s="142"/>
      <c r="J109" s="86"/>
      <c r="K109" s="86"/>
      <c r="L109" s="176"/>
    </row>
    <row r="110" spans="1:12" s="9" customFormat="1" x14ac:dyDescent="0.15">
      <c r="A110" s="38"/>
      <c r="B110" s="96" t="s">
        <v>198</v>
      </c>
      <c r="C110" s="541"/>
      <c r="D110" s="97" t="s">
        <v>192</v>
      </c>
      <c r="E110" s="123"/>
      <c r="F110" s="643" t="s">
        <v>192</v>
      </c>
      <c r="G110" s="43"/>
      <c r="H110" s="96"/>
      <c r="I110" s="142"/>
      <c r="J110" s="86"/>
      <c r="K110" s="86"/>
      <c r="L110" s="176"/>
    </row>
    <row r="111" spans="1:12" s="9" customFormat="1" x14ac:dyDescent="0.15">
      <c r="A111" s="38"/>
      <c r="B111" s="96" t="s">
        <v>199</v>
      </c>
      <c r="C111" s="541"/>
      <c r="D111" s="97" t="s">
        <v>192</v>
      </c>
      <c r="E111" s="123"/>
      <c r="F111" s="643" t="s">
        <v>192</v>
      </c>
      <c r="G111" s="43"/>
      <c r="H111" s="96"/>
      <c r="I111" s="142"/>
      <c r="J111" s="86"/>
      <c r="K111" s="86"/>
      <c r="L111" s="176"/>
    </row>
    <row r="112" spans="1:12" s="9" customFormat="1" x14ac:dyDescent="0.15">
      <c r="A112" s="38"/>
      <c r="B112" s="96"/>
      <c r="C112" s="541"/>
      <c r="D112" s="140"/>
      <c r="E112" s="123"/>
      <c r="F112" s="95"/>
      <c r="G112" s="43"/>
      <c r="H112" s="96"/>
      <c r="I112" s="142"/>
      <c r="J112" s="86"/>
      <c r="K112" s="86"/>
      <c r="L112" s="176"/>
    </row>
    <row r="113" spans="1:12" s="9" customFormat="1" ht="14.25" thickBot="1" x14ac:dyDescent="0.2">
      <c r="A113" s="74" t="s">
        <v>33</v>
      </c>
      <c r="B113" s="100"/>
      <c r="C113" s="544"/>
      <c r="D113" s="103"/>
      <c r="E113" s="127">
        <f>SUM(E102:E112)</f>
        <v>3</v>
      </c>
      <c r="F113" s="99">
        <f>SUM(F102:F112)</f>
        <v>59.37</v>
      </c>
      <c r="G113" s="78"/>
      <c r="H113" s="100"/>
      <c r="I113" s="236"/>
      <c r="J113" s="207"/>
      <c r="K113" s="207">
        <f>SUM(K102:K112)</f>
        <v>338</v>
      </c>
      <c r="L113" s="205">
        <f>SUM(L102:L112)</f>
        <v>6293.4000000000005</v>
      </c>
    </row>
    <row r="114" spans="1:12" x14ac:dyDescent="0.15">
      <c r="A114" s="129"/>
      <c r="B114" s="8"/>
      <c r="C114" s="130"/>
      <c r="D114" s="131"/>
      <c r="E114" s="132"/>
      <c r="F114" s="131"/>
      <c r="G114" s="131"/>
      <c r="H114" s="131"/>
      <c r="I114" s="569"/>
      <c r="J114" s="569"/>
      <c r="K114" s="147"/>
      <c r="L114" s="147"/>
    </row>
    <row r="115" spans="1:12" x14ac:dyDescent="0.15">
      <c r="A115" s="129"/>
      <c r="B115" s="8"/>
      <c r="C115" s="130"/>
      <c r="D115" s="131"/>
      <c r="E115" s="132"/>
      <c r="F115" s="131"/>
      <c r="G115" s="131"/>
      <c r="H115" s="131"/>
      <c r="I115" s="569"/>
      <c r="J115" s="569"/>
      <c r="K115" s="147"/>
      <c r="L115" s="147"/>
    </row>
    <row r="116" spans="1:12" x14ac:dyDescent="0.15">
      <c r="A116" s="129"/>
      <c r="B116" s="8"/>
      <c r="C116" s="130"/>
      <c r="D116" s="131"/>
      <c r="E116" s="132"/>
      <c r="F116" s="131"/>
      <c r="G116" s="131"/>
      <c r="H116" s="131"/>
      <c r="I116" s="569"/>
      <c r="J116" s="569"/>
      <c r="K116" s="147"/>
      <c r="L116" s="147"/>
    </row>
    <row r="117" spans="1:12" x14ac:dyDescent="0.15">
      <c r="A117" s="129"/>
      <c r="B117" s="8"/>
      <c r="C117" s="130"/>
      <c r="D117" s="131"/>
      <c r="E117" s="132"/>
      <c r="F117" s="131"/>
      <c r="G117" s="131"/>
      <c r="H117" s="131"/>
      <c r="I117" s="569"/>
      <c r="J117" s="569"/>
      <c r="K117" s="147"/>
      <c r="L117" s="147"/>
    </row>
    <row r="118" spans="1:12" x14ac:dyDescent="0.15">
      <c r="A118" s="129"/>
      <c r="B118" s="8"/>
      <c r="C118" s="130"/>
      <c r="D118" s="131"/>
      <c r="E118" s="132"/>
      <c r="F118" s="131"/>
      <c r="G118" s="131"/>
      <c r="H118" s="131"/>
      <c r="I118" s="569"/>
      <c r="J118" s="569"/>
      <c r="K118" s="147"/>
      <c r="L118" s="147"/>
    </row>
    <row r="119" spans="1:12" x14ac:dyDescent="0.15">
      <c r="A119" s="129"/>
      <c r="B119" s="8"/>
      <c r="C119" s="130"/>
      <c r="D119" s="131"/>
      <c r="E119" s="132"/>
      <c r="F119" s="131"/>
      <c r="G119" s="131"/>
      <c r="H119" s="131"/>
      <c r="I119" s="569"/>
      <c r="J119" s="569"/>
      <c r="K119" s="147"/>
      <c r="L119" s="147"/>
    </row>
    <row r="120" spans="1:12" x14ac:dyDescent="0.15">
      <c r="A120" s="129"/>
      <c r="B120" s="8"/>
      <c r="C120" s="130"/>
      <c r="D120" s="131"/>
      <c r="E120" s="132"/>
      <c r="F120" s="131"/>
      <c r="G120" s="131"/>
      <c r="H120" s="131"/>
      <c r="I120" s="569"/>
      <c r="J120" s="569"/>
      <c r="K120" s="147"/>
      <c r="L120" s="147"/>
    </row>
    <row r="121" spans="1:12" x14ac:dyDescent="0.15">
      <c r="A121" s="129"/>
      <c r="B121" s="8"/>
      <c r="C121" s="130"/>
      <c r="D121" s="131"/>
      <c r="E121" s="132"/>
      <c r="F121" s="131"/>
      <c r="G121" s="131"/>
      <c r="H121" s="131"/>
      <c r="I121" s="569"/>
      <c r="J121" s="569"/>
      <c r="K121" s="147"/>
      <c r="L121" s="147"/>
    </row>
    <row r="122" spans="1:12" x14ac:dyDescent="0.15">
      <c r="A122" s="129"/>
      <c r="B122" s="8"/>
      <c r="C122" s="130"/>
      <c r="D122" s="131"/>
      <c r="E122" s="132"/>
      <c r="F122" s="131"/>
      <c r="G122" s="131"/>
      <c r="H122" s="131"/>
      <c r="I122" s="569"/>
      <c r="J122" s="569"/>
      <c r="K122" s="147"/>
      <c r="L122" s="147"/>
    </row>
    <row r="123" spans="1:12" x14ac:dyDescent="0.15">
      <c r="A123" s="129"/>
      <c r="B123" s="8"/>
      <c r="C123" s="130"/>
      <c r="D123" s="131"/>
      <c r="E123" s="132"/>
      <c r="F123" s="131"/>
      <c r="G123" s="131"/>
      <c r="H123" s="131"/>
      <c r="I123" s="569"/>
      <c r="J123" s="569"/>
    </row>
    <row r="124" spans="1:12" x14ac:dyDescent="0.15">
      <c r="A124" s="129"/>
      <c r="B124" s="8"/>
      <c r="C124" s="130"/>
      <c r="D124" s="131"/>
      <c r="E124" s="132"/>
      <c r="F124" s="131"/>
      <c r="G124" s="131"/>
      <c r="H124" s="131"/>
      <c r="I124" s="569"/>
      <c r="J124" s="569"/>
    </row>
    <row r="125" spans="1:12" x14ac:dyDescent="0.15">
      <c r="A125" s="129"/>
      <c r="B125" s="8"/>
      <c r="C125" s="130"/>
      <c r="D125" s="131"/>
      <c r="E125" s="132"/>
      <c r="F125" s="131"/>
      <c r="G125" s="131"/>
      <c r="H125" s="131"/>
      <c r="I125" s="569"/>
      <c r="J125" s="569"/>
    </row>
    <row r="126" spans="1:12" x14ac:dyDescent="0.15">
      <c r="A126" s="129"/>
      <c r="B126" s="8"/>
      <c r="C126" s="130"/>
      <c r="D126" s="131"/>
      <c r="E126" s="132"/>
      <c r="F126" s="131"/>
      <c r="G126" s="131"/>
      <c r="H126" s="131"/>
      <c r="I126" s="569"/>
      <c r="J126" s="569"/>
    </row>
    <row r="127" spans="1:12" x14ac:dyDescent="0.15">
      <c r="A127" s="129"/>
      <c r="B127" s="8"/>
      <c r="C127" s="130"/>
      <c r="D127" s="131"/>
      <c r="E127" s="132"/>
      <c r="F127" s="131"/>
      <c r="G127" s="131"/>
      <c r="H127" s="131"/>
      <c r="I127" s="569"/>
      <c r="J127" s="569"/>
    </row>
    <row r="128" spans="1:12" x14ac:dyDescent="0.15">
      <c r="A128" s="129"/>
      <c r="B128" s="8"/>
      <c r="C128" s="130"/>
      <c r="D128" s="131"/>
      <c r="E128" s="132"/>
      <c r="F128" s="131"/>
      <c r="G128" s="131"/>
      <c r="H128" s="131"/>
      <c r="I128" s="569"/>
      <c r="J128" s="569"/>
    </row>
    <row r="129" spans="1:10" x14ac:dyDescent="0.15">
      <c r="A129" s="129"/>
      <c r="B129" s="8"/>
      <c r="C129" s="130"/>
      <c r="D129" s="131"/>
      <c r="E129" s="132"/>
      <c r="F129" s="131"/>
      <c r="G129" s="131"/>
      <c r="H129" s="131"/>
      <c r="I129" s="569"/>
      <c r="J129" s="569"/>
    </row>
    <row r="130" spans="1:10" x14ac:dyDescent="0.15">
      <c r="A130" s="129"/>
      <c r="B130" s="8"/>
      <c r="C130" s="130"/>
      <c r="D130" s="131"/>
      <c r="E130" s="132"/>
      <c r="F130" s="131"/>
      <c r="G130" s="131"/>
      <c r="H130" s="131"/>
      <c r="I130" s="569"/>
      <c r="J130" s="569"/>
    </row>
    <row r="131" spans="1:10" x14ac:dyDescent="0.15">
      <c r="A131" s="129"/>
      <c r="B131" s="8"/>
      <c r="C131" s="130"/>
      <c r="D131" s="131"/>
      <c r="E131" s="132"/>
      <c r="F131" s="131"/>
      <c r="G131" s="131"/>
      <c r="H131" s="131"/>
      <c r="I131" s="569"/>
      <c r="J131" s="569"/>
    </row>
    <row r="132" spans="1:10" x14ac:dyDescent="0.15">
      <c r="A132" s="129"/>
      <c r="B132" s="8"/>
      <c r="C132" s="130"/>
      <c r="D132" s="131"/>
      <c r="E132" s="132"/>
      <c r="F132" s="131"/>
      <c r="G132" s="131"/>
      <c r="H132" s="131"/>
      <c r="I132" s="569"/>
      <c r="J132" s="569"/>
    </row>
    <row r="133" spans="1:10" x14ac:dyDescent="0.15">
      <c r="A133" s="129"/>
      <c r="B133" s="8"/>
      <c r="C133" s="130"/>
      <c r="D133" s="131"/>
      <c r="E133" s="132"/>
      <c r="F133" s="131"/>
      <c r="G133" s="131"/>
      <c r="H133" s="131"/>
      <c r="I133" s="569"/>
      <c r="J133" s="569"/>
    </row>
    <row r="134" spans="1:10" x14ac:dyDescent="0.15">
      <c r="A134" s="129"/>
      <c r="B134" s="8"/>
      <c r="C134" s="130"/>
      <c r="D134" s="131"/>
      <c r="E134" s="132"/>
      <c r="F134" s="131"/>
      <c r="G134" s="131"/>
      <c r="H134" s="131"/>
      <c r="I134" s="569"/>
      <c r="J134" s="569"/>
    </row>
    <row r="135" spans="1:10" x14ac:dyDescent="0.15">
      <c r="A135" s="129"/>
      <c r="B135" s="8"/>
      <c r="C135" s="130"/>
      <c r="D135" s="131"/>
      <c r="E135" s="132"/>
      <c r="F135" s="131"/>
      <c r="G135" s="131"/>
      <c r="H135" s="131"/>
      <c r="I135" s="569"/>
      <c r="J135" s="569"/>
    </row>
    <row r="136" spans="1:10" x14ac:dyDescent="0.15">
      <c r="A136" s="129"/>
      <c r="B136" s="8"/>
      <c r="C136" s="130"/>
      <c r="D136" s="131"/>
      <c r="E136" s="132"/>
      <c r="F136" s="131"/>
      <c r="G136" s="131"/>
      <c r="H136" s="131"/>
      <c r="I136" s="569"/>
      <c r="J136" s="569"/>
    </row>
    <row r="137" spans="1:10" x14ac:dyDescent="0.15">
      <c r="A137" s="129"/>
      <c r="B137" s="8"/>
      <c r="C137" s="130"/>
      <c r="D137" s="131"/>
      <c r="E137" s="132"/>
      <c r="F137" s="131"/>
      <c r="G137" s="131"/>
      <c r="H137" s="131"/>
      <c r="I137" s="569"/>
      <c r="J137" s="569"/>
    </row>
    <row r="138" spans="1:10" x14ac:dyDescent="0.15">
      <c r="A138" s="129"/>
      <c r="B138" s="8"/>
      <c r="C138" s="130"/>
      <c r="D138" s="131"/>
      <c r="E138" s="132"/>
      <c r="F138" s="131"/>
      <c r="G138" s="131"/>
      <c r="H138" s="131"/>
      <c r="I138" s="569"/>
      <c r="J138" s="569"/>
    </row>
    <row r="139" spans="1:10" x14ac:dyDescent="0.15">
      <c r="A139" s="129"/>
      <c r="B139" s="8"/>
      <c r="C139" s="130"/>
      <c r="D139" s="131"/>
      <c r="E139" s="132"/>
      <c r="F139" s="131"/>
      <c r="G139" s="131"/>
      <c r="H139" s="131"/>
      <c r="I139" s="569"/>
      <c r="J139" s="569"/>
    </row>
    <row r="140" spans="1:10" x14ac:dyDescent="0.15">
      <c r="A140" s="129"/>
      <c r="B140" s="8"/>
      <c r="C140" s="130"/>
      <c r="D140" s="131"/>
      <c r="E140" s="132"/>
      <c r="F140" s="131"/>
      <c r="G140" s="131"/>
      <c r="H140" s="131"/>
      <c r="I140" s="569"/>
      <c r="J140" s="569"/>
    </row>
    <row r="141" spans="1:10" x14ac:dyDescent="0.15">
      <c r="A141" s="129"/>
      <c r="B141" s="8"/>
      <c r="C141" s="130"/>
      <c r="D141" s="131"/>
      <c r="E141" s="132"/>
      <c r="F141" s="131"/>
      <c r="G141" s="131"/>
      <c r="H141" s="131"/>
      <c r="I141" s="569"/>
      <c r="J141" s="569"/>
    </row>
    <row r="142" spans="1:10" x14ac:dyDescent="0.15">
      <c r="A142" s="129"/>
      <c r="B142" s="8"/>
      <c r="C142" s="130"/>
      <c r="D142" s="131"/>
      <c r="E142" s="131"/>
      <c r="F142" s="131"/>
      <c r="G142" s="131"/>
      <c r="H142" s="131"/>
      <c r="I142" s="569"/>
      <c r="J142" s="569"/>
    </row>
    <row r="143" spans="1:10" x14ac:dyDescent="0.15">
      <c r="A143" s="129"/>
      <c r="B143" s="8"/>
      <c r="C143" s="130"/>
      <c r="D143" s="131"/>
      <c r="E143" s="131"/>
      <c r="F143" s="131"/>
      <c r="G143" s="131"/>
      <c r="H143" s="131"/>
      <c r="I143" s="569"/>
      <c r="J143" s="569"/>
    </row>
    <row r="144" spans="1:10" x14ac:dyDescent="0.15">
      <c r="A144" s="129"/>
      <c r="B144" s="8"/>
      <c r="C144" s="130"/>
      <c r="D144" s="131"/>
      <c r="E144" s="131"/>
      <c r="F144" s="131"/>
      <c r="G144" s="131"/>
      <c r="H144" s="131"/>
      <c r="I144" s="569"/>
      <c r="J144" s="569"/>
    </row>
    <row r="145" spans="1:10" x14ac:dyDescent="0.15">
      <c r="A145" s="129"/>
      <c r="B145" s="8"/>
      <c r="C145" s="130"/>
      <c r="D145" s="131"/>
      <c r="E145" s="131"/>
      <c r="F145" s="131"/>
      <c r="G145" s="131"/>
      <c r="H145" s="131"/>
      <c r="I145" s="569"/>
      <c r="J145" s="569"/>
    </row>
    <row r="146" spans="1:10" x14ac:dyDescent="0.15">
      <c r="A146" s="129"/>
      <c r="B146" s="8"/>
      <c r="C146" s="130"/>
      <c r="D146" s="131"/>
      <c r="E146" s="131"/>
      <c r="F146" s="131"/>
      <c r="G146" s="131"/>
      <c r="H146" s="131"/>
      <c r="I146" s="569"/>
      <c r="J146" s="569"/>
    </row>
    <row r="147" spans="1:10" x14ac:dyDescent="0.15">
      <c r="A147" s="129"/>
      <c r="B147" s="8"/>
      <c r="C147" s="130"/>
      <c r="D147" s="131"/>
      <c r="E147" s="131"/>
      <c r="F147" s="131"/>
      <c r="G147" s="131"/>
      <c r="H147" s="131"/>
      <c r="I147" s="569"/>
      <c r="J147" s="569"/>
    </row>
    <row r="148" spans="1:10" x14ac:dyDescent="0.15">
      <c r="A148" s="129"/>
      <c r="B148" s="8"/>
      <c r="C148" s="130"/>
      <c r="D148" s="131"/>
      <c r="E148" s="131"/>
      <c r="F148" s="131"/>
      <c r="G148" s="131"/>
      <c r="H148" s="131"/>
      <c r="I148" s="569"/>
      <c r="J148" s="569"/>
    </row>
    <row r="149" spans="1:10" x14ac:dyDescent="0.15">
      <c r="A149" s="129"/>
      <c r="B149" s="8"/>
      <c r="C149" s="130"/>
      <c r="D149" s="131"/>
      <c r="E149" s="131"/>
      <c r="F149" s="131"/>
      <c r="G149" s="131"/>
      <c r="H149" s="131"/>
      <c r="I149" s="569"/>
      <c r="J149" s="569"/>
    </row>
    <row r="150" spans="1:10" x14ac:dyDescent="0.15">
      <c r="A150" s="129"/>
      <c r="B150" s="8"/>
      <c r="C150" s="130"/>
      <c r="D150" s="131"/>
      <c r="E150" s="131"/>
      <c r="F150" s="131"/>
      <c r="G150" s="131"/>
      <c r="H150" s="131"/>
      <c r="I150" s="569"/>
      <c r="J150" s="569"/>
    </row>
    <row r="151" spans="1:10" x14ac:dyDescent="0.15">
      <c r="A151" s="129"/>
      <c r="B151" s="8"/>
      <c r="C151" s="130"/>
      <c r="D151" s="131"/>
      <c r="E151" s="131"/>
      <c r="F151" s="131"/>
      <c r="G151" s="131"/>
      <c r="H151" s="131"/>
      <c r="I151" s="569"/>
      <c r="J151" s="569"/>
    </row>
    <row r="152" spans="1:10" x14ac:dyDescent="0.15">
      <c r="A152" s="129"/>
      <c r="B152" s="8"/>
      <c r="C152" s="130"/>
      <c r="D152" s="131"/>
      <c r="E152" s="131"/>
      <c r="F152" s="131"/>
      <c r="G152" s="131"/>
      <c r="H152" s="131"/>
      <c r="I152" s="569"/>
      <c r="J152" s="569"/>
    </row>
    <row r="153" spans="1:10" x14ac:dyDescent="0.15">
      <c r="A153" s="129"/>
      <c r="B153" s="8"/>
      <c r="C153" s="130"/>
      <c r="D153" s="131"/>
      <c r="E153" s="131"/>
      <c r="F153" s="131"/>
      <c r="G153" s="131"/>
      <c r="H153" s="131"/>
      <c r="I153" s="569"/>
      <c r="J153" s="569"/>
    </row>
    <row r="154" spans="1:10" x14ac:dyDescent="0.15">
      <c r="A154" s="129"/>
      <c r="B154" s="8"/>
      <c r="C154" s="130"/>
      <c r="D154" s="131"/>
      <c r="E154" s="131"/>
      <c r="F154" s="131"/>
      <c r="G154" s="131"/>
      <c r="H154" s="131"/>
      <c r="I154" s="569"/>
      <c r="J154" s="569"/>
    </row>
    <row r="155" spans="1:10" x14ac:dyDescent="0.15">
      <c r="A155" s="129"/>
      <c r="B155" s="8"/>
      <c r="C155" s="130"/>
      <c r="D155" s="131"/>
      <c r="E155" s="131"/>
      <c r="F155" s="131"/>
      <c r="G155" s="131"/>
      <c r="H155" s="131"/>
      <c r="I155" s="569"/>
      <c r="J155" s="569"/>
    </row>
    <row r="156" spans="1:10" x14ac:dyDescent="0.15">
      <c r="A156" s="129"/>
      <c r="B156" s="8"/>
      <c r="C156" s="130"/>
      <c r="D156" s="131"/>
      <c r="E156" s="131"/>
      <c r="F156" s="131"/>
      <c r="G156" s="131"/>
      <c r="H156" s="131"/>
      <c r="I156" s="569"/>
      <c r="J156" s="569"/>
    </row>
    <row r="157" spans="1:10" x14ac:dyDescent="0.15">
      <c r="A157" s="129"/>
      <c r="B157" s="8"/>
      <c r="C157" s="130"/>
      <c r="D157" s="131"/>
      <c r="E157" s="131"/>
      <c r="F157" s="131"/>
      <c r="G157" s="131"/>
      <c r="H157" s="131"/>
      <c r="I157" s="569"/>
      <c r="J157" s="569"/>
    </row>
    <row r="158" spans="1:10" x14ac:dyDescent="0.15">
      <c r="A158" s="129"/>
      <c r="B158" s="8"/>
      <c r="C158" s="130"/>
      <c r="D158" s="131"/>
      <c r="E158" s="131"/>
      <c r="F158" s="131"/>
      <c r="G158" s="131"/>
      <c r="H158" s="131"/>
      <c r="I158" s="569"/>
      <c r="J158" s="569"/>
    </row>
    <row r="159" spans="1:10" x14ac:dyDescent="0.15">
      <c r="A159" s="129"/>
      <c r="B159" s="8"/>
      <c r="C159" s="130"/>
      <c r="D159" s="131"/>
      <c r="E159" s="131"/>
      <c r="F159" s="131"/>
      <c r="G159" s="131"/>
      <c r="H159" s="131"/>
      <c r="I159" s="569"/>
      <c r="J159" s="569"/>
    </row>
    <row r="160" spans="1:10" x14ac:dyDescent="0.15">
      <c r="A160" s="129"/>
      <c r="B160" s="8"/>
      <c r="C160" s="130"/>
      <c r="D160" s="131"/>
      <c r="E160" s="131"/>
      <c r="F160" s="131"/>
      <c r="G160" s="131"/>
      <c r="H160" s="131"/>
      <c r="I160" s="569"/>
      <c r="J160" s="569"/>
    </row>
    <row r="161" spans="1:10" x14ac:dyDescent="0.15">
      <c r="A161" s="129"/>
      <c r="B161" s="8"/>
      <c r="C161" s="130"/>
      <c r="D161" s="131"/>
      <c r="E161" s="131"/>
      <c r="F161" s="131"/>
      <c r="G161" s="131"/>
      <c r="H161" s="131"/>
      <c r="I161" s="569"/>
      <c r="J161" s="569"/>
    </row>
    <row r="162" spans="1:10" x14ac:dyDescent="0.15">
      <c r="A162" s="129"/>
      <c r="B162" s="8"/>
      <c r="C162" s="130"/>
      <c r="D162" s="131"/>
      <c r="E162" s="131"/>
      <c r="F162" s="131"/>
      <c r="G162" s="131"/>
      <c r="H162" s="131"/>
      <c r="I162" s="569"/>
      <c r="J162" s="569"/>
    </row>
    <row r="163" spans="1:10" x14ac:dyDescent="0.15">
      <c r="A163" s="129"/>
      <c r="B163" s="8"/>
      <c r="C163" s="130"/>
      <c r="D163" s="131"/>
      <c r="E163" s="131"/>
      <c r="F163" s="131"/>
      <c r="G163" s="131"/>
      <c r="H163" s="131"/>
      <c r="I163" s="569"/>
      <c r="J163" s="569"/>
    </row>
    <row r="164" spans="1:10" x14ac:dyDescent="0.15">
      <c r="A164" s="129"/>
      <c r="B164" s="8"/>
      <c r="C164" s="130"/>
      <c r="D164" s="131"/>
      <c r="E164" s="131"/>
      <c r="F164" s="131"/>
      <c r="G164" s="131"/>
      <c r="H164" s="131"/>
      <c r="I164" s="569"/>
      <c r="J164" s="569"/>
    </row>
    <row r="165" spans="1:10" x14ac:dyDescent="0.15">
      <c r="A165" s="129"/>
      <c r="B165" s="8"/>
      <c r="C165" s="130"/>
      <c r="D165" s="131"/>
      <c r="E165" s="131"/>
      <c r="F165" s="131"/>
      <c r="G165" s="131"/>
      <c r="H165" s="131"/>
      <c r="I165" s="569"/>
      <c r="J165" s="569"/>
    </row>
    <row r="166" spans="1:10" x14ac:dyDescent="0.15">
      <c r="A166" s="129"/>
      <c r="B166" s="8"/>
      <c r="C166" s="130"/>
      <c r="D166" s="131"/>
      <c r="E166" s="131"/>
      <c r="F166" s="131"/>
      <c r="G166" s="131"/>
      <c r="H166" s="131"/>
      <c r="I166" s="569"/>
      <c r="J166" s="569"/>
    </row>
    <row r="167" spans="1:10" x14ac:dyDescent="0.15">
      <c r="A167" s="129"/>
      <c r="B167" s="8"/>
      <c r="C167" s="130"/>
      <c r="D167" s="131"/>
      <c r="E167" s="131"/>
      <c r="F167" s="131"/>
      <c r="G167" s="131"/>
      <c r="H167" s="131"/>
      <c r="I167" s="569"/>
      <c r="J167" s="569"/>
    </row>
    <row r="168" spans="1:10" x14ac:dyDescent="0.15">
      <c r="A168" s="129"/>
      <c r="B168" s="8"/>
      <c r="C168" s="130"/>
      <c r="D168" s="131"/>
      <c r="E168" s="131"/>
      <c r="F168" s="131"/>
      <c r="G168" s="131"/>
      <c r="H168" s="131"/>
      <c r="I168" s="569"/>
      <c r="J168" s="569"/>
    </row>
    <row r="169" spans="1:10" x14ac:dyDescent="0.15">
      <c r="A169" s="129"/>
      <c r="B169" s="8"/>
      <c r="C169" s="130"/>
      <c r="D169" s="131"/>
      <c r="E169" s="131"/>
      <c r="F169" s="131"/>
      <c r="G169" s="131"/>
      <c r="H169" s="131"/>
      <c r="I169" s="569"/>
      <c r="J169" s="569"/>
    </row>
    <row r="170" spans="1:10" x14ac:dyDescent="0.15">
      <c r="A170" s="129"/>
      <c r="B170" s="8"/>
      <c r="C170" s="130"/>
      <c r="D170" s="131"/>
      <c r="E170" s="131"/>
      <c r="F170" s="131"/>
      <c r="G170" s="131"/>
      <c r="H170" s="131"/>
      <c r="I170" s="569"/>
      <c r="J170" s="569"/>
    </row>
    <row r="171" spans="1:10" x14ac:dyDescent="0.15">
      <c r="A171" s="129"/>
      <c r="B171" s="8"/>
      <c r="C171" s="130"/>
      <c r="D171" s="131"/>
      <c r="E171" s="131"/>
      <c r="F171" s="131"/>
      <c r="G171" s="131"/>
      <c r="H171" s="131"/>
      <c r="I171" s="569"/>
      <c r="J171" s="569"/>
    </row>
    <row r="172" spans="1:10" x14ac:dyDescent="0.15">
      <c r="A172" s="129"/>
      <c r="B172" s="8"/>
      <c r="C172" s="130"/>
      <c r="D172" s="131"/>
      <c r="E172" s="131"/>
      <c r="F172" s="131"/>
      <c r="G172" s="131"/>
      <c r="H172" s="131"/>
      <c r="I172" s="569"/>
      <c r="J172" s="569"/>
    </row>
    <row r="173" spans="1:10" x14ac:dyDescent="0.15">
      <c r="A173" s="129"/>
      <c r="B173" s="8"/>
      <c r="C173" s="130"/>
      <c r="D173" s="131"/>
      <c r="E173" s="131"/>
      <c r="F173" s="131"/>
      <c r="G173" s="131"/>
      <c r="H173" s="131"/>
      <c r="I173" s="209"/>
      <c r="J173" s="209"/>
    </row>
    <row r="174" spans="1:10" x14ac:dyDescent="0.15">
      <c r="A174" s="129"/>
      <c r="B174" s="8"/>
      <c r="C174" s="130"/>
      <c r="D174" s="131"/>
      <c r="E174" s="131"/>
      <c r="F174" s="131"/>
      <c r="G174" s="131"/>
      <c r="H174" s="131"/>
      <c r="I174" s="209"/>
      <c r="J174" s="209"/>
    </row>
    <row r="175" spans="1:10" x14ac:dyDescent="0.15">
      <c r="A175" s="129"/>
      <c r="B175" s="8"/>
      <c r="C175" s="130"/>
      <c r="D175" s="131"/>
      <c r="E175" s="131"/>
      <c r="F175" s="131"/>
      <c r="G175" s="131"/>
      <c r="H175" s="131"/>
      <c r="I175" s="209"/>
      <c r="J175" s="209"/>
    </row>
    <row r="176" spans="1:10" x14ac:dyDescent="0.15">
      <c r="A176" s="129"/>
      <c r="B176" s="8"/>
      <c r="C176" s="130"/>
      <c r="D176" s="131"/>
      <c r="E176" s="131"/>
      <c r="F176" s="131"/>
      <c r="G176" s="131"/>
      <c r="H176" s="131"/>
      <c r="I176" s="209"/>
      <c r="J176" s="209"/>
    </row>
    <row r="177" spans="1:10" x14ac:dyDescent="0.15">
      <c r="A177" s="129"/>
      <c r="B177" s="8"/>
      <c r="C177" s="130"/>
      <c r="D177" s="131"/>
      <c r="E177" s="131"/>
      <c r="F177" s="131"/>
      <c r="G177" s="131"/>
      <c r="H177" s="131"/>
      <c r="I177" s="209"/>
      <c r="J177" s="209"/>
    </row>
    <row r="178" spans="1:10" x14ac:dyDescent="0.15">
      <c r="A178" s="129"/>
      <c r="B178" s="8"/>
      <c r="C178" s="130"/>
      <c r="D178" s="131"/>
      <c r="E178" s="131"/>
      <c r="F178" s="131"/>
      <c r="G178" s="131"/>
      <c r="H178" s="131"/>
      <c r="I178" s="209"/>
      <c r="J178" s="209"/>
    </row>
    <row r="179" spans="1:10" x14ac:dyDescent="0.15">
      <c r="A179" s="129"/>
      <c r="B179" s="8"/>
      <c r="C179" s="130"/>
      <c r="D179" s="131"/>
      <c r="E179" s="131"/>
      <c r="F179" s="131"/>
      <c r="G179" s="131"/>
      <c r="H179" s="131"/>
      <c r="I179" s="209"/>
      <c r="J179" s="209"/>
    </row>
    <row r="180" spans="1:10" x14ac:dyDescent="0.15">
      <c r="A180" s="129"/>
      <c r="B180" s="8"/>
      <c r="C180" s="130"/>
      <c r="D180" s="131"/>
      <c r="E180" s="131"/>
      <c r="F180" s="131"/>
      <c r="G180" s="131"/>
      <c r="H180" s="131"/>
      <c r="I180" s="209"/>
      <c r="J180" s="209"/>
    </row>
    <row r="181" spans="1:10" x14ac:dyDescent="0.15">
      <c r="A181" s="129"/>
      <c r="B181" s="8"/>
      <c r="C181" s="130"/>
      <c r="D181" s="131"/>
      <c r="E181" s="131"/>
      <c r="F181" s="131"/>
      <c r="G181" s="131"/>
      <c r="H181" s="131"/>
      <c r="I181" s="209"/>
      <c r="J181" s="209"/>
    </row>
    <row r="182" spans="1:10" x14ac:dyDescent="0.15">
      <c r="A182" s="129"/>
      <c r="B182" s="8"/>
      <c r="C182" s="130"/>
      <c r="D182" s="131"/>
      <c r="E182" s="131"/>
      <c r="F182" s="131"/>
      <c r="G182" s="131"/>
      <c r="H182" s="131"/>
      <c r="I182" s="209"/>
      <c r="J182" s="209"/>
    </row>
    <row r="183" spans="1:10" x14ac:dyDescent="0.15">
      <c r="A183" s="129"/>
      <c r="B183" s="8"/>
      <c r="C183" s="130"/>
      <c r="D183" s="131"/>
      <c r="E183" s="131"/>
      <c r="F183" s="131"/>
      <c r="G183" s="131"/>
      <c r="H183" s="131"/>
      <c r="I183" s="209"/>
      <c r="J183" s="209"/>
    </row>
    <row r="184" spans="1:10" x14ac:dyDescent="0.15">
      <c r="A184" s="129"/>
      <c r="B184" s="8"/>
      <c r="C184" s="130"/>
      <c r="D184" s="131"/>
      <c r="E184" s="131"/>
      <c r="F184" s="131"/>
      <c r="G184" s="131"/>
      <c r="H184" s="131"/>
      <c r="I184" s="209"/>
      <c r="J184" s="209"/>
    </row>
    <row r="185" spans="1:10" x14ac:dyDescent="0.15">
      <c r="A185" s="129"/>
      <c r="B185" s="8"/>
      <c r="C185" s="130"/>
      <c r="D185" s="131"/>
      <c r="E185" s="131"/>
      <c r="F185" s="131"/>
      <c r="G185" s="131"/>
      <c r="H185" s="131"/>
      <c r="I185" s="209"/>
      <c r="J185" s="209"/>
    </row>
    <row r="186" spans="1:10" x14ac:dyDescent="0.15">
      <c r="A186" s="129"/>
      <c r="B186" s="8"/>
      <c r="C186" s="130"/>
      <c r="D186" s="131"/>
      <c r="E186" s="131"/>
      <c r="F186" s="131"/>
      <c r="G186" s="131"/>
      <c r="H186" s="131"/>
      <c r="I186" s="209"/>
      <c r="J186" s="209"/>
    </row>
    <row r="187" spans="1:10" x14ac:dyDescent="0.15">
      <c r="A187" s="129"/>
      <c r="B187" s="8"/>
      <c r="C187" s="130"/>
      <c r="D187" s="131"/>
      <c r="E187" s="131"/>
      <c r="F187" s="131"/>
      <c r="G187" s="131"/>
      <c r="H187" s="131"/>
      <c r="I187" s="209"/>
      <c r="J187" s="209"/>
    </row>
    <row r="188" spans="1:10" x14ac:dyDescent="0.15">
      <c r="A188" s="129"/>
      <c r="B188" s="8"/>
      <c r="C188" s="130"/>
      <c r="D188" s="131"/>
      <c r="E188" s="131"/>
      <c r="F188" s="131"/>
      <c r="G188" s="131"/>
      <c r="H188" s="131"/>
      <c r="I188" s="209"/>
      <c r="J188" s="209"/>
    </row>
    <row r="189" spans="1:10" x14ac:dyDescent="0.15">
      <c r="A189" s="129"/>
      <c r="B189" s="8"/>
      <c r="C189" s="130"/>
      <c r="D189" s="131"/>
      <c r="E189" s="131"/>
      <c r="F189" s="131"/>
      <c r="G189" s="131"/>
      <c r="H189" s="131"/>
      <c r="I189" s="209"/>
      <c r="J189" s="209"/>
    </row>
    <row r="190" spans="1:10" x14ac:dyDescent="0.15">
      <c r="A190" s="129"/>
      <c r="B190" s="8"/>
      <c r="C190" s="130"/>
      <c r="D190" s="131"/>
      <c r="E190" s="131"/>
      <c r="F190" s="131"/>
      <c r="G190" s="131"/>
      <c r="H190" s="131"/>
      <c r="I190" s="209"/>
      <c r="J190" s="209"/>
    </row>
    <row r="191" spans="1:10" x14ac:dyDescent="0.15">
      <c r="A191" s="129"/>
      <c r="B191" s="8"/>
      <c r="C191" s="130"/>
      <c r="D191" s="131"/>
      <c r="E191" s="131"/>
      <c r="F191" s="131"/>
      <c r="G191" s="131"/>
      <c r="H191" s="131"/>
      <c r="I191" s="209"/>
      <c r="J191" s="209"/>
    </row>
    <row r="192" spans="1:10" x14ac:dyDescent="0.15">
      <c r="A192" s="129"/>
      <c r="B192" s="8"/>
      <c r="C192" s="130"/>
      <c r="D192" s="131"/>
      <c r="E192" s="131"/>
      <c r="F192" s="131"/>
      <c r="G192" s="131"/>
      <c r="H192" s="131"/>
      <c r="I192" s="209"/>
      <c r="J192" s="209"/>
    </row>
    <row r="193" spans="1:10" x14ac:dyDescent="0.15">
      <c r="A193" s="129"/>
      <c r="B193" s="8"/>
      <c r="C193" s="130"/>
      <c r="D193" s="131"/>
      <c r="E193" s="131"/>
      <c r="F193" s="131"/>
      <c r="G193" s="131"/>
      <c r="H193" s="131"/>
      <c r="I193" s="209"/>
      <c r="J193" s="209"/>
    </row>
    <row r="194" spans="1:10" x14ac:dyDescent="0.15">
      <c r="A194" s="129"/>
      <c r="B194" s="8"/>
      <c r="C194" s="130"/>
      <c r="D194" s="131"/>
      <c r="E194" s="131"/>
      <c r="F194" s="131"/>
      <c r="G194" s="131"/>
      <c r="H194" s="131"/>
      <c r="I194" s="209"/>
      <c r="J194" s="209"/>
    </row>
    <row r="195" spans="1:10" x14ac:dyDescent="0.15">
      <c r="A195" s="129"/>
      <c r="B195" s="8"/>
      <c r="C195" s="130"/>
      <c r="D195" s="131"/>
      <c r="E195" s="131"/>
      <c r="F195" s="131"/>
      <c r="G195" s="131"/>
      <c r="H195" s="131"/>
      <c r="I195" s="209"/>
      <c r="J195" s="209"/>
    </row>
    <row r="196" spans="1:10" x14ac:dyDescent="0.15">
      <c r="A196" s="129"/>
      <c r="B196" s="8"/>
      <c r="C196" s="130"/>
      <c r="D196" s="131"/>
      <c r="E196" s="131"/>
      <c r="F196" s="131"/>
      <c r="G196" s="131"/>
      <c r="H196" s="131"/>
      <c r="I196" s="209"/>
      <c r="J196" s="209"/>
    </row>
    <row r="197" spans="1:10" x14ac:dyDescent="0.15">
      <c r="A197" s="129"/>
      <c r="B197" s="8"/>
      <c r="C197" s="130"/>
      <c r="D197" s="131"/>
      <c r="E197" s="131"/>
      <c r="F197" s="131"/>
      <c r="G197" s="131"/>
      <c r="H197" s="131"/>
      <c r="I197" s="209"/>
      <c r="J197" s="209"/>
    </row>
    <row r="198" spans="1:10" x14ac:dyDescent="0.15">
      <c r="A198" s="129"/>
      <c r="B198" s="8"/>
      <c r="C198" s="130"/>
      <c r="D198" s="131"/>
      <c r="E198" s="131"/>
      <c r="F198" s="131"/>
      <c r="G198" s="131"/>
      <c r="H198" s="131"/>
      <c r="I198" s="209"/>
      <c r="J198" s="209"/>
    </row>
    <row r="199" spans="1:10" x14ac:dyDescent="0.15">
      <c r="A199" s="129"/>
      <c r="B199" s="8"/>
      <c r="C199" s="130"/>
      <c r="D199" s="131"/>
      <c r="E199" s="131"/>
      <c r="F199" s="131"/>
      <c r="G199" s="131"/>
      <c r="H199" s="131"/>
      <c r="I199" s="209"/>
      <c r="J199" s="209"/>
    </row>
    <row r="200" spans="1:10" x14ac:dyDescent="0.15">
      <c r="A200" s="129"/>
      <c r="B200" s="8"/>
      <c r="C200" s="130"/>
      <c r="D200" s="131"/>
      <c r="E200" s="131"/>
      <c r="F200" s="131"/>
      <c r="G200" s="131"/>
      <c r="H200" s="131"/>
      <c r="I200" s="209"/>
      <c r="J200" s="209"/>
    </row>
    <row r="201" spans="1:10" x14ac:dyDescent="0.15">
      <c r="A201" s="129"/>
      <c r="B201" s="8"/>
      <c r="C201" s="130"/>
      <c r="D201" s="131"/>
      <c r="E201" s="131"/>
      <c r="F201" s="131"/>
      <c r="G201" s="131"/>
      <c r="H201" s="131"/>
      <c r="I201" s="209"/>
      <c r="J201" s="209"/>
    </row>
    <row r="202" spans="1:10" x14ac:dyDescent="0.15">
      <c r="A202" s="129"/>
      <c r="B202" s="8"/>
      <c r="C202" s="130"/>
      <c r="D202" s="131"/>
      <c r="E202" s="131"/>
      <c r="F202" s="131"/>
      <c r="G202" s="131"/>
      <c r="H202" s="131"/>
      <c r="I202" s="209"/>
      <c r="J202" s="209"/>
    </row>
    <row r="203" spans="1:10" x14ac:dyDescent="0.15">
      <c r="A203" s="129"/>
      <c r="B203" s="8"/>
      <c r="C203" s="130"/>
      <c r="D203" s="131"/>
      <c r="E203" s="131"/>
      <c r="F203" s="131"/>
      <c r="G203" s="131"/>
      <c r="H203" s="131"/>
      <c r="I203" s="209"/>
      <c r="J203" s="209"/>
    </row>
    <row r="204" spans="1:10" x14ac:dyDescent="0.15">
      <c r="A204" s="129"/>
      <c r="B204" s="8"/>
      <c r="C204" s="130"/>
      <c r="D204" s="131"/>
      <c r="E204" s="131"/>
      <c r="F204" s="131"/>
      <c r="G204" s="131"/>
      <c r="H204" s="131"/>
      <c r="I204" s="209"/>
      <c r="J204" s="209"/>
    </row>
    <row r="205" spans="1:10" x14ac:dyDescent="0.15">
      <c r="A205" s="129"/>
      <c r="B205" s="8"/>
      <c r="C205" s="130"/>
      <c r="D205" s="131"/>
      <c r="E205" s="131"/>
      <c r="F205" s="131"/>
      <c r="G205" s="131"/>
      <c r="H205" s="131"/>
      <c r="I205" s="209"/>
      <c r="J205" s="209"/>
    </row>
    <row r="206" spans="1:10" x14ac:dyDescent="0.15">
      <c r="A206" s="129"/>
      <c r="B206" s="8"/>
      <c r="C206" s="130"/>
      <c r="D206" s="131"/>
      <c r="E206" s="131"/>
      <c r="F206" s="131"/>
      <c r="G206" s="131"/>
      <c r="H206" s="131"/>
      <c r="I206" s="209"/>
      <c r="J206" s="209"/>
    </row>
    <row r="207" spans="1:10" x14ac:dyDescent="0.15">
      <c r="A207" s="129"/>
      <c r="B207" s="8"/>
      <c r="C207" s="130"/>
      <c r="D207" s="131"/>
      <c r="E207" s="131"/>
      <c r="F207" s="131"/>
      <c r="G207" s="131"/>
      <c r="H207" s="131"/>
      <c r="I207" s="209"/>
      <c r="J207" s="209"/>
    </row>
    <row r="208" spans="1:10" x14ac:dyDescent="0.15">
      <c r="A208" s="129"/>
      <c r="B208" s="8"/>
      <c r="C208" s="130"/>
      <c r="D208" s="131"/>
      <c r="E208" s="131"/>
      <c r="F208" s="131"/>
      <c r="G208" s="131"/>
      <c r="H208" s="131"/>
      <c r="I208" s="209"/>
      <c r="J208" s="209"/>
    </row>
    <row r="209" spans="1:10" x14ac:dyDescent="0.15">
      <c r="A209" s="129"/>
      <c r="B209" s="8"/>
      <c r="C209" s="130"/>
      <c r="D209" s="131"/>
      <c r="E209" s="131"/>
      <c r="F209" s="131"/>
      <c r="G209" s="131"/>
      <c r="H209" s="131"/>
      <c r="I209" s="209"/>
      <c r="J209" s="209"/>
    </row>
    <row r="210" spans="1:10" x14ac:dyDescent="0.15">
      <c r="A210" s="129"/>
      <c r="B210" s="8"/>
      <c r="C210" s="130"/>
      <c r="D210" s="131"/>
      <c r="E210" s="131"/>
      <c r="F210" s="131"/>
      <c r="G210" s="131"/>
      <c r="H210" s="131"/>
      <c r="I210" s="209"/>
      <c r="J210" s="209"/>
    </row>
    <row r="211" spans="1:10" x14ac:dyDescent="0.15">
      <c r="A211" s="129"/>
      <c r="B211" s="8"/>
      <c r="C211" s="130"/>
      <c r="D211" s="131"/>
      <c r="E211" s="131"/>
      <c r="F211" s="131"/>
      <c r="G211" s="131"/>
      <c r="H211" s="131"/>
      <c r="I211" s="209"/>
      <c r="J211" s="209"/>
    </row>
    <row r="212" spans="1:10" x14ac:dyDescent="0.15">
      <c r="A212" s="129"/>
      <c r="B212" s="8"/>
      <c r="C212" s="130"/>
      <c r="D212" s="131"/>
      <c r="E212" s="131"/>
      <c r="F212" s="131"/>
      <c r="G212" s="131"/>
      <c r="H212" s="131"/>
      <c r="I212" s="209"/>
      <c r="J212" s="209"/>
    </row>
    <row r="213" spans="1:10" x14ac:dyDescent="0.15">
      <c r="A213" s="129"/>
      <c r="B213" s="8"/>
      <c r="C213" s="130"/>
      <c r="D213" s="131"/>
      <c r="E213" s="131"/>
      <c r="F213" s="131"/>
      <c r="G213" s="131"/>
      <c r="H213" s="131"/>
      <c r="I213" s="209"/>
      <c r="J213" s="209"/>
    </row>
    <row r="214" spans="1:10" x14ac:dyDescent="0.15">
      <c r="A214" s="129"/>
      <c r="B214" s="8"/>
      <c r="C214" s="130"/>
      <c r="D214" s="131"/>
      <c r="E214" s="131"/>
      <c r="F214" s="131"/>
      <c r="G214" s="131"/>
      <c r="H214" s="131"/>
      <c r="I214" s="209"/>
      <c r="J214" s="209"/>
    </row>
    <row r="215" spans="1:10" x14ac:dyDescent="0.15">
      <c r="A215" s="129"/>
      <c r="B215" s="8"/>
      <c r="C215" s="130"/>
      <c r="D215" s="131"/>
      <c r="E215" s="131"/>
      <c r="F215" s="131"/>
      <c r="G215" s="131"/>
      <c r="H215" s="131"/>
      <c r="I215" s="209"/>
      <c r="J215" s="209"/>
    </row>
    <row r="216" spans="1:10" x14ac:dyDescent="0.15">
      <c r="A216" s="129"/>
      <c r="B216" s="8"/>
      <c r="C216" s="130"/>
      <c r="D216" s="131"/>
      <c r="E216" s="131"/>
      <c r="F216" s="131"/>
      <c r="G216" s="131"/>
      <c r="H216" s="131"/>
      <c r="I216" s="209"/>
      <c r="J216" s="209"/>
    </row>
    <row r="217" spans="1:10" x14ac:dyDescent="0.15">
      <c r="A217" s="129"/>
      <c r="B217" s="8"/>
      <c r="C217" s="130"/>
      <c r="D217" s="131"/>
      <c r="E217" s="131"/>
      <c r="F217" s="131"/>
      <c r="G217" s="131"/>
      <c r="H217" s="131"/>
      <c r="I217" s="209"/>
      <c r="J217" s="209"/>
    </row>
    <row r="218" spans="1:10" x14ac:dyDescent="0.15">
      <c r="A218" s="129"/>
      <c r="B218" s="8"/>
      <c r="C218" s="130"/>
      <c r="D218" s="131"/>
      <c r="E218" s="131"/>
      <c r="F218" s="131"/>
      <c r="G218" s="131"/>
      <c r="H218" s="131"/>
      <c r="I218" s="209"/>
      <c r="J218" s="209"/>
    </row>
    <row r="219" spans="1:10" x14ac:dyDescent="0.15">
      <c r="A219" s="129"/>
      <c r="B219" s="8"/>
      <c r="C219" s="130"/>
      <c r="D219" s="131"/>
      <c r="E219" s="131"/>
      <c r="F219" s="131"/>
      <c r="G219" s="131"/>
      <c r="H219" s="131"/>
      <c r="I219" s="209"/>
      <c r="J219" s="209"/>
    </row>
    <row r="220" spans="1:10" x14ac:dyDescent="0.15">
      <c r="A220" s="129"/>
      <c r="B220" s="8"/>
      <c r="C220" s="130"/>
      <c r="D220" s="131"/>
      <c r="E220" s="131"/>
      <c r="F220" s="131"/>
      <c r="G220" s="131"/>
      <c r="H220" s="131"/>
      <c r="I220" s="209"/>
      <c r="J220" s="209"/>
    </row>
    <row r="221" spans="1:10" x14ac:dyDescent="0.15">
      <c r="A221" s="129"/>
      <c r="B221" s="8"/>
      <c r="C221" s="130"/>
      <c r="D221" s="131"/>
      <c r="E221" s="131"/>
      <c r="F221" s="131"/>
      <c r="G221" s="131"/>
      <c r="H221" s="131"/>
      <c r="I221" s="209"/>
      <c r="J221" s="209"/>
    </row>
    <row r="222" spans="1:10" x14ac:dyDescent="0.15">
      <c r="A222" s="129"/>
      <c r="B222" s="8"/>
      <c r="C222" s="130"/>
      <c r="D222" s="131"/>
      <c r="E222" s="131"/>
      <c r="F222" s="131"/>
      <c r="G222" s="131"/>
      <c r="H222" s="131"/>
      <c r="I222" s="209"/>
      <c r="J222" s="209"/>
    </row>
    <row r="223" spans="1:10" x14ac:dyDescent="0.15">
      <c r="A223" s="129"/>
      <c r="B223" s="8"/>
      <c r="C223" s="130"/>
      <c r="D223" s="131"/>
      <c r="E223" s="131"/>
      <c r="F223" s="131"/>
      <c r="G223" s="131"/>
      <c r="H223" s="131"/>
      <c r="I223" s="209"/>
      <c r="J223" s="209"/>
    </row>
    <row r="224" spans="1:10" x14ac:dyDescent="0.15">
      <c r="A224" s="129"/>
      <c r="B224" s="8"/>
      <c r="C224" s="130"/>
      <c r="D224" s="131"/>
      <c r="E224" s="131"/>
      <c r="F224" s="131"/>
      <c r="G224" s="131"/>
      <c r="H224" s="131"/>
      <c r="I224" s="209"/>
      <c r="J224" s="209"/>
    </row>
    <row r="225" spans="1:10" x14ac:dyDescent="0.15">
      <c r="A225" s="129"/>
      <c r="B225" s="8"/>
      <c r="C225" s="130"/>
      <c r="D225" s="131"/>
      <c r="E225" s="131"/>
      <c r="F225" s="131"/>
      <c r="G225" s="131"/>
      <c r="H225" s="131"/>
      <c r="I225" s="209"/>
      <c r="J225" s="209"/>
    </row>
    <row r="226" spans="1:10" x14ac:dyDescent="0.15">
      <c r="A226" s="129"/>
      <c r="B226" s="8"/>
      <c r="C226" s="130"/>
      <c r="D226" s="131"/>
      <c r="E226" s="131"/>
      <c r="F226" s="131"/>
      <c r="G226" s="131"/>
      <c r="H226" s="131"/>
      <c r="I226" s="209"/>
      <c r="J226" s="209"/>
    </row>
    <row r="227" spans="1:10" x14ac:dyDescent="0.15">
      <c r="A227" s="129"/>
      <c r="B227" s="8"/>
      <c r="C227" s="130"/>
      <c r="D227" s="131"/>
      <c r="E227" s="131"/>
      <c r="F227" s="131"/>
      <c r="G227" s="131"/>
      <c r="H227" s="131"/>
      <c r="I227" s="209"/>
      <c r="J227" s="209"/>
    </row>
    <row r="228" spans="1:10" x14ac:dyDescent="0.15">
      <c r="A228" s="129"/>
      <c r="B228" s="8"/>
      <c r="C228" s="130"/>
      <c r="D228" s="131"/>
      <c r="E228" s="131"/>
      <c r="F228" s="131"/>
      <c r="G228" s="131"/>
      <c r="H228" s="131"/>
      <c r="I228" s="209"/>
      <c r="J228" s="209"/>
    </row>
    <row r="229" spans="1:10" x14ac:dyDescent="0.15">
      <c r="A229" s="129"/>
      <c r="B229" s="8"/>
      <c r="C229" s="130"/>
      <c r="D229" s="131"/>
      <c r="E229" s="131"/>
      <c r="F229" s="131"/>
      <c r="G229" s="131"/>
      <c r="H229" s="131"/>
      <c r="I229" s="209"/>
      <c r="J229" s="209"/>
    </row>
    <row r="230" spans="1:10" x14ac:dyDescent="0.15">
      <c r="A230" s="129"/>
      <c r="B230" s="8"/>
      <c r="C230" s="130"/>
      <c r="D230" s="131"/>
      <c r="E230" s="131"/>
      <c r="F230" s="131"/>
      <c r="G230" s="131"/>
      <c r="H230" s="131"/>
      <c r="I230" s="209"/>
      <c r="J230" s="209"/>
    </row>
    <row r="231" spans="1:10" x14ac:dyDescent="0.15">
      <c r="A231" s="129"/>
      <c r="B231" s="8"/>
      <c r="C231" s="130"/>
      <c r="D231" s="131"/>
      <c r="E231" s="131"/>
      <c r="F231" s="131"/>
      <c r="G231" s="131"/>
      <c r="H231" s="131"/>
      <c r="I231" s="209"/>
      <c r="J231" s="209"/>
    </row>
    <row r="232" spans="1:10" x14ac:dyDescent="0.15">
      <c r="A232" s="129"/>
      <c r="B232" s="8"/>
      <c r="C232" s="130"/>
      <c r="D232" s="131"/>
      <c r="E232" s="131"/>
      <c r="F232" s="131"/>
      <c r="G232" s="131"/>
      <c r="H232" s="131"/>
      <c r="I232" s="209"/>
      <c r="J232" s="209"/>
    </row>
    <row r="233" spans="1:10" x14ac:dyDescent="0.15">
      <c r="A233" s="129"/>
      <c r="B233" s="8"/>
      <c r="C233" s="130"/>
      <c r="D233" s="131"/>
      <c r="E233" s="131"/>
      <c r="F233" s="131"/>
      <c r="G233" s="131"/>
      <c r="H233" s="131"/>
      <c r="I233" s="209"/>
      <c r="J233" s="209"/>
    </row>
    <row r="234" spans="1:10" x14ac:dyDescent="0.15">
      <c r="A234" s="129"/>
      <c r="B234" s="8"/>
      <c r="C234" s="130"/>
      <c r="D234" s="131"/>
      <c r="E234" s="131"/>
      <c r="F234" s="131"/>
      <c r="G234" s="131"/>
      <c r="H234" s="131"/>
      <c r="I234" s="209"/>
      <c r="J234" s="209"/>
    </row>
    <row r="235" spans="1:10" x14ac:dyDescent="0.15">
      <c r="A235" s="129"/>
      <c r="B235" s="8"/>
      <c r="C235" s="130"/>
      <c r="D235" s="131"/>
      <c r="E235" s="131"/>
      <c r="F235" s="131"/>
      <c r="G235" s="131"/>
      <c r="H235" s="131"/>
      <c r="I235" s="209"/>
      <c r="J235" s="209"/>
    </row>
    <row r="236" spans="1:10" x14ac:dyDescent="0.15">
      <c r="A236" s="129"/>
      <c r="B236" s="8"/>
      <c r="C236" s="130"/>
      <c r="D236" s="131"/>
      <c r="E236" s="131"/>
      <c r="F236" s="131"/>
      <c r="G236" s="131"/>
      <c r="H236" s="131"/>
      <c r="I236" s="209"/>
      <c r="J236" s="209"/>
    </row>
    <row r="237" spans="1:10" x14ac:dyDescent="0.15">
      <c r="A237" s="129"/>
      <c r="B237" s="8"/>
      <c r="C237" s="130"/>
      <c r="D237" s="131"/>
      <c r="E237" s="131"/>
      <c r="F237" s="131"/>
      <c r="G237" s="131"/>
      <c r="H237" s="131"/>
      <c r="I237" s="209"/>
      <c r="J237" s="209"/>
    </row>
    <row r="238" spans="1:10" x14ac:dyDescent="0.15">
      <c r="A238" s="129"/>
      <c r="B238" s="8"/>
      <c r="C238" s="130"/>
      <c r="D238" s="131"/>
      <c r="E238" s="131"/>
      <c r="F238" s="131"/>
      <c r="G238" s="131"/>
      <c r="H238" s="131"/>
      <c r="I238" s="209"/>
      <c r="J238" s="209"/>
    </row>
    <row r="239" spans="1:10" x14ac:dyDescent="0.15">
      <c r="A239" s="129"/>
      <c r="B239" s="8"/>
      <c r="C239" s="130"/>
      <c r="D239" s="131"/>
      <c r="E239" s="131"/>
      <c r="F239" s="131"/>
      <c r="G239" s="131"/>
      <c r="H239" s="131"/>
      <c r="I239" s="209"/>
      <c r="J239" s="209"/>
    </row>
    <row r="240" spans="1:10" x14ac:dyDescent="0.15">
      <c r="A240" s="129"/>
      <c r="B240" s="8"/>
      <c r="C240" s="130"/>
      <c r="D240" s="131"/>
      <c r="E240" s="131"/>
      <c r="F240" s="131"/>
      <c r="G240" s="131"/>
      <c r="H240" s="131"/>
      <c r="I240" s="209"/>
      <c r="J240" s="209"/>
    </row>
    <row r="241" spans="1:10" x14ac:dyDescent="0.15">
      <c r="A241" s="129"/>
      <c r="B241" s="8"/>
      <c r="C241" s="130"/>
      <c r="D241" s="131"/>
      <c r="E241" s="131"/>
      <c r="F241" s="131"/>
      <c r="G241" s="131"/>
      <c r="H241" s="131"/>
      <c r="I241" s="209"/>
      <c r="J241" s="209"/>
    </row>
    <row r="242" spans="1:10" x14ac:dyDescent="0.15">
      <c r="A242" s="129"/>
      <c r="B242" s="8"/>
      <c r="C242" s="130"/>
      <c r="D242" s="131"/>
      <c r="E242" s="131"/>
      <c r="F242" s="131"/>
      <c r="G242" s="131"/>
      <c r="H242" s="131"/>
      <c r="I242" s="209"/>
      <c r="J242" s="209"/>
    </row>
    <row r="243" spans="1:10" x14ac:dyDescent="0.15">
      <c r="A243" s="129"/>
      <c r="B243" s="8"/>
      <c r="C243" s="130"/>
      <c r="D243" s="131"/>
      <c r="E243" s="131"/>
      <c r="F243" s="131"/>
      <c r="G243" s="131"/>
      <c r="H243" s="131"/>
      <c r="I243" s="209"/>
      <c r="J243" s="209"/>
    </row>
    <row r="244" spans="1:10" x14ac:dyDescent="0.15">
      <c r="A244" s="129"/>
      <c r="B244" s="8"/>
      <c r="C244" s="130"/>
      <c r="D244" s="131"/>
      <c r="E244" s="131"/>
      <c r="F244" s="131"/>
      <c r="G244" s="131"/>
      <c r="H244" s="131"/>
      <c r="I244" s="209"/>
      <c r="J244" s="209"/>
    </row>
    <row r="245" spans="1:10" x14ac:dyDescent="0.15">
      <c r="A245" s="129"/>
      <c r="B245" s="8"/>
      <c r="C245" s="130"/>
      <c r="D245" s="131"/>
      <c r="E245" s="131"/>
      <c r="F245" s="131"/>
      <c r="G245" s="131"/>
      <c r="H245" s="131"/>
      <c r="I245" s="209"/>
      <c r="J245" s="209"/>
    </row>
    <row r="246" spans="1:10" x14ac:dyDescent="0.15">
      <c r="A246" s="129"/>
      <c r="B246" s="8"/>
      <c r="C246" s="130"/>
      <c r="D246" s="131"/>
      <c r="E246" s="131"/>
      <c r="F246" s="131"/>
      <c r="G246" s="131"/>
      <c r="H246" s="131"/>
      <c r="I246" s="209"/>
      <c r="J246" s="209"/>
    </row>
    <row r="247" spans="1:10" x14ac:dyDescent="0.15">
      <c r="A247" s="129"/>
      <c r="B247" s="8"/>
      <c r="C247" s="130"/>
      <c r="D247" s="131"/>
      <c r="E247" s="131"/>
      <c r="F247" s="131"/>
      <c r="G247" s="131"/>
      <c r="H247" s="131"/>
      <c r="I247" s="209"/>
      <c r="J247" s="209"/>
    </row>
    <row r="248" spans="1:10" x14ac:dyDescent="0.15">
      <c r="A248" s="129"/>
      <c r="B248" s="8"/>
      <c r="C248" s="130"/>
      <c r="D248" s="131"/>
      <c r="E248" s="131"/>
      <c r="F248" s="131"/>
      <c r="G248" s="131"/>
      <c r="H248" s="131"/>
      <c r="I248" s="209"/>
      <c r="J248" s="209"/>
    </row>
    <row r="249" spans="1:10" x14ac:dyDescent="0.15">
      <c r="A249" s="129"/>
      <c r="B249" s="8"/>
      <c r="C249" s="130"/>
      <c r="D249" s="131"/>
      <c r="E249" s="131"/>
      <c r="F249" s="131"/>
      <c r="G249" s="131"/>
      <c r="H249" s="131"/>
      <c r="I249" s="209"/>
      <c r="J249" s="209"/>
    </row>
    <row r="250" spans="1:10" x14ac:dyDescent="0.15">
      <c r="A250" s="129"/>
      <c r="B250" s="8"/>
      <c r="C250" s="130"/>
      <c r="D250" s="131"/>
      <c r="E250" s="131"/>
      <c r="F250" s="131"/>
      <c r="G250" s="131"/>
      <c r="H250" s="131"/>
      <c r="I250" s="209"/>
      <c r="J250" s="209"/>
    </row>
    <row r="251" spans="1:10" x14ac:dyDescent="0.15">
      <c r="A251" s="129"/>
      <c r="B251" s="8"/>
      <c r="C251" s="130"/>
      <c r="D251" s="131"/>
      <c r="E251" s="131"/>
      <c r="F251" s="131"/>
      <c r="G251" s="131"/>
      <c r="H251" s="131"/>
      <c r="I251" s="209"/>
      <c r="J251" s="209"/>
    </row>
    <row r="252" spans="1:10" x14ac:dyDescent="0.15">
      <c r="A252" s="129"/>
      <c r="B252" s="8"/>
      <c r="C252" s="130"/>
      <c r="D252" s="131"/>
      <c r="E252" s="131"/>
      <c r="F252" s="131"/>
      <c r="G252" s="131"/>
      <c r="H252" s="131"/>
      <c r="I252" s="209"/>
      <c r="J252" s="209"/>
    </row>
    <row r="253" spans="1:10" x14ac:dyDescent="0.15">
      <c r="A253" s="129"/>
      <c r="B253" s="8"/>
      <c r="C253" s="130"/>
      <c r="D253" s="131"/>
      <c r="E253" s="131"/>
      <c r="F253" s="131"/>
      <c r="G253" s="131"/>
      <c r="H253" s="131"/>
      <c r="I253" s="209"/>
      <c r="J253" s="209"/>
    </row>
    <row r="254" spans="1:10" x14ac:dyDescent="0.15">
      <c r="A254" s="129"/>
      <c r="B254" s="8"/>
      <c r="C254" s="130"/>
      <c r="D254" s="131"/>
      <c r="E254" s="131"/>
      <c r="F254" s="131"/>
      <c r="G254" s="131"/>
      <c r="H254" s="131"/>
      <c r="I254" s="209"/>
      <c r="J254" s="209"/>
    </row>
    <row r="255" spans="1:10" x14ac:dyDescent="0.15">
      <c r="A255" s="129"/>
      <c r="B255" s="8"/>
      <c r="C255" s="130"/>
      <c r="D255" s="131"/>
      <c r="E255" s="131"/>
      <c r="F255" s="131"/>
      <c r="G255" s="131"/>
      <c r="H255" s="131"/>
      <c r="I255" s="209"/>
      <c r="J255" s="209"/>
    </row>
    <row r="256" spans="1:10" x14ac:dyDescent="0.15">
      <c r="A256" s="129"/>
      <c r="B256" s="8"/>
      <c r="C256" s="130"/>
      <c r="D256" s="131"/>
      <c r="E256" s="131"/>
      <c r="F256" s="131"/>
      <c r="G256" s="131"/>
      <c r="H256" s="131"/>
      <c r="I256" s="209"/>
      <c r="J256" s="209"/>
    </row>
    <row r="257" spans="1:10" x14ac:dyDescent="0.15">
      <c r="A257" s="129"/>
      <c r="B257" s="8"/>
      <c r="C257" s="130"/>
      <c r="D257" s="131"/>
      <c r="E257" s="131"/>
      <c r="F257" s="131"/>
      <c r="G257" s="131"/>
      <c r="H257" s="131"/>
      <c r="I257" s="209"/>
      <c r="J257" s="209"/>
    </row>
    <row r="258" spans="1:10" x14ac:dyDescent="0.15">
      <c r="A258" s="129"/>
      <c r="B258" s="8"/>
      <c r="C258" s="130"/>
      <c r="D258" s="131"/>
      <c r="E258" s="131"/>
      <c r="F258" s="131"/>
      <c r="G258" s="131"/>
      <c r="H258" s="131"/>
      <c r="I258" s="209"/>
      <c r="J258" s="209"/>
    </row>
    <row r="259" spans="1:10" x14ac:dyDescent="0.15">
      <c r="A259" s="129"/>
      <c r="B259" s="8"/>
      <c r="C259" s="130"/>
      <c r="D259" s="131"/>
      <c r="E259" s="131"/>
      <c r="F259" s="131"/>
      <c r="G259" s="131"/>
      <c r="H259" s="131"/>
      <c r="I259" s="209"/>
      <c r="J259" s="209"/>
    </row>
    <row r="260" spans="1:10" x14ac:dyDescent="0.15">
      <c r="A260" s="129"/>
      <c r="B260" s="8"/>
      <c r="C260" s="130"/>
      <c r="D260" s="131"/>
      <c r="E260" s="131"/>
      <c r="F260" s="131"/>
      <c r="G260" s="131"/>
      <c r="H260" s="131"/>
      <c r="I260" s="209"/>
      <c r="J260" s="209"/>
    </row>
    <row r="261" spans="1:10" x14ac:dyDescent="0.15">
      <c r="A261" s="129"/>
      <c r="B261" s="8"/>
      <c r="C261" s="130"/>
      <c r="D261" s="131"/>
      <c r="E261" s="131"/>
      <c r="F261" s="131"/>
      <c r="G261" s="131"/>
      <c r="H261" s="131"/>
      <c r="I261" s="209"/>
      <c r="J261" s="209"/>
    </row>
    <row r="262" spans="1:10" x14ac:dyDescent="0.15">
      <c r="A262" s="129"/>
      <c r="B262" s="8"/>
      <c r="C262" s="130"/>
      <c r="D262" s="131"/>
      <c r="E262" s="131"/>
      <c r="F262" s="131"/>
      <c r="G262" s="131"/>
      <c r="H262" s="131"/>
      <c r="I262" s="209"/>
      <c r="J262" s="209"/>
    </row>
    <row r="263" spans="1:10" x14ac:dyDescent="0.15">
      <c r="A263" s="129"/>
      <c r="B263" s="8"/>
      <c r="C263" s="130"/>
      <c r="D263" s="131"/>
      <c r="E263" s="131"/>
      <c r="F263" s="131"/>
      <c r="G263" s="131"/>
      <c r="H263" s="131"/>
      <c r="I263" s="209"/>
      <c r="J263" s="209"/>
    </row>
    <row r="264" spans="1:10" x14ac:dyDescent="0.15">
      <c r="A264" s="129"/>
      <c r="B264" s="8"/>
      <c r="C264" s="130"/>
      <c r="D264" s="131"/>
      <c r="E264" s="131"/>
      <c r="F264" s="131"/>
      <c r="G264" s="131"/>
      <c r="H264" s="131"/>
      <c r="I264" s="209"/>
      <c r="J264" s="209"/>
    </row>
    <row r="265" spans="1:10" x14ac:dyDescent="0.15">
      <c r="A265" s="129"/>
      <c r="B265" s="8"/>
      <c r="C265" s="130"/>
      <c r="D265" s="131"/>
      <c r="E265" s="131"/>
      <c r="F265" s="131"/>
      <c r="G265" s="131"/>
      <c r="H265" s="131"/>
      <c r="I265" s="209"/>
      <c r="J265" s="209"/>
    </row>
    <row r="266" spans="1:10" x14ac:dyDescent="0.15">
      <c r="A266" s="129"/>
      <c r="B266" s="8"/>
      <c r="C266" s="130"/>
      <c r="D266" s="131"/>
      <c r="E266" s="131"/>
      <c r="F266" s="131"/>
      <c r="G266" s="131"/>
      <c r="H266" s="131"/>
      <c r="I266" s="209"/>
      <c r="J266" s="209"/>
    </row>
    <row r="267" spans="1:10" x14ac:dyDescent="0.15">
      <c r="A267" s="129"/>
      <c r="B267" s="8"/>
      <c r="C267" s="130"/>
      <c r="D267" s="131"/>
      <c r="E267" s="131"/>
      <c r="F267" s="131"/>
      <c r="G267" s="131"/>
      <c r="H267" s="131"/>
      <c r="I267" s="209"/>
      <c r="J267" s="209"/>
    </row>
    <row r="268" spans="1:10" x14ac:dyDescent="0.15">
      <c r="A268" s="129"/>
      <c r="B268" s="8"/>
      <c r="C268" s="130"/>
      <c r="D268" s="131"/>
      <c r="E268" s="131"/>
      <c r="F268" s="131"/>
      <c r="G268" s="131"/>
      <c r="H268" s="131"/>
      <c r="I268" s="209"/>
      <c r="J268" s="209"/>
    </row>
    <row r="269" spans="1:10" x14ac:dyDescent="0.15">
      <c r="A269" s="129"/>
      <c r="B269" s="8"/>
      <c r="C269" s="130"/>
      <c r="D269" s="131"/>
      <c r="E269" s="131"/>
      <c r="F269" s="131"/>
      <c r="G269" s="131"/>
      <c r="H269" s="131"/>
      <c r="I269" s="209"/>
      <c r="J269" s="209"/>
    </row>
    <row r="270" spans="1:10" x14ac:dyDescent="0.15">
      <c r="A270" s="129"/>
      <c r="B270" s="8"/>
      <c r="C270" s="130"/>
      <c r="D270" s="131"/>
      <c r="E270" s="131"/>
      <c r="F270" s="131"/>
      <c r="G270" s="131"/>
      <c r="H270" s="131"/>
      <c r="I270" s="209"/>
      <c r="J270" s="209"/>
    </row>
    <row r="271" spans="1:10" x14ac:dyDescent="0.15">
      <c r="A271" s="129"/>
      <c r="B271" s="8"/>
      <c r="C271" s="130"/>
      <c r="D271" s="131"/>
      <c r="E271" s="131"/>
      <c r="F271" s="131"/>
      <c r="G271" s="131"/>
      <c r="H271" s="131"/>
      <c r="I271" s="209"/>
      <c r="J271" s="209"/>
    </row>
    <row r="272" spans="1:10" x14ac:dyDescent="0.15">
      <c r="A272" s="129"/>
      <c r="B272" s="8"/>
      <c r="C272" s="130"/>
      <c r="D272" s="131"/>
      <c r="E272" s="131"/>
      <c r="F272" s="131"/>
      <c r="G272" s="131"/>
      <c r="H272" s="131"/>
      <c r="I272" s="209"/>
      <c r="J272" s="209"/>
    </row>
    <row r="273" spans="1:10" x14ac:dyDescent="0.15">
      <c r="A273" s="129"/>
      <c r="B273" s="8"/>
      <c r="C273" s="130"/>
      <c r="D273" s="131"/>
      <c r="E273" s="131"/>
      <c r="F273" s="131"/>
      <c r="G273" s="131"/>
      <c r="H273" s="131"/>
      <c r="I273" s="209"/>
      <c r="J273" s="209"/>
    </row>
    <row r="274" spans="1:10" x14ac:dyDescent="0.15">
      <c r="A274" s="129"/>
      <c r="B274" s="8"/>
      <c r="C274" s="130"/>
      <c r="D274" s="131"/>
      <c r="E274" s="131"/>
      <c r="F274" s="131"/>
      <c r="G274" s="131"/>
      <c r="H274" s="131"/>
      <c r="I274" s="209"/>
      <c r="J274" s="209"/>
    </row>
    <row r="275" spans="1:10" x14ac:dyDescent="0.15">
      <c r="A275" s="129"/>
      <c r="B275" s="8"/>
      <c r="C275" s="130"/>
      <c r="D275" s="131"/>
      <c r="E275" s="131"/>
      <c r="F275" s="131"/>
      <c r="G275" s="131"/>
      <c r="H275" s="131"/>
      <c r="I275" s="209"/>
      <c r="J275" s="209"/>
    </row>
    <row r="276" spans="1:10" x14ac:dyDescent="0.15">
      <c r="A276" s="129"/>
      <c r="B276" s="8"/>
      <c r="C276" s="130"/>
      <c r="D276" s="131"/>
      <c r="E276" s="131"/>
      <c r="F276" s="131"/>
      <c r="G276" s="131"/>
      <c r="H276" s="131"/>
      <c r="I276" s="209"/>
      <c r="J276" s="209"/>
    </row>
    <row r="277" spans="1:10" x14ac:dyDescent="0.15">
      <c r="A277" s="129"/>
      <c r="B277" s="8"/>
      <c r="C277" s="130"/>
      <c r="D277" s="131"/>
      <c r="E277" s="131"/>
      <c r="F277" s="131"/>
      <c r="G277" s="131"/>
      <c r="H277" s="131"/>
      <c r="I277" s="209"/>
      <c r="J277" s="209"/>
    </row>
    <row r="278" spans="1:10" x14ac:dyDescent="0.15">
      <c r="A278" s="129"/>
      <c r="B278" s="8"/>
      <c r="C278" s="130"/>
      <c r="D278" s="131"/>
      <c r="E278" s="131"/>
      <c r="F278" s="131"/>
      <c r="G278" s="131"/>
      <c r="H278" s="131"/>
      <c r="I278" s="209"/>
      <c r="J278" s="209"/>
    </row>
    <row r="279" spans="1:10" x14ac:dyDescent="0.15">
      <c r="A279" s="129"/>
      <c r="B279" s="8"/>
      <c r="C279" s="130"/>
      <c r="D279" s="131"/>
      <c r="E279" s="131"/>
      <c r="F279" s="131"/>
      <c r="G279" s="131"/>
      <c r="H279" s="131"/>
      <c r="I279" s="209"/>
      <c r="J279" s="209"/>
    </row>
    <row r="280" spans="1:10" x14ac:dyDescent="0.15">
      <c r="A280" s="129"/>
      <c r="B280" s="8"/>
      <c r="C280" s="130"/>
      <c r="D280" s="131"/>
      <c r="E280" s="131"/>
      <c r="F280" s="131"/>
      <c r="G280" s="131"/>
      <c r="H280" s="131"/>
      <c r="I280" s="209"/>
      <c r="J280" s="209"/>
    </row>
    <row r="281" spans="1:10" x14ac:dyDescent="0.15">
      <c r="A281" s="129"/>
      <c r="B281" s="8"/>
      <c r="C281" s="130"/>
      <c r="D281" s="131"/>
      <c r="E281" s="131"/>
      <c r="F281" s="131"/>
      <c r="G281" s="131"/>
      <c r="H281" s="131"/>
      <c r="I281" s="209"/>
      <c r="J281" s="209"/>
    </row>
    <row r="282" spans="1:10" x14ac:dyDescent="0.15">
      <c r="A282" s="129"/>
      <c r="B282" s="8"/>
      <c r="C282" s="130"/>
      <c r="D282" s="131"/>
      <c r="E282" s="131"/>
      <c r="F282" s="131"/>
      <c r="G282" s="131"/>
      <c r="H282" s="131"/>
      <c r="I282" s="209"/>
      <c r="J282" s="209"/>
    </row>
    <row r="283" spans="1:10" x14ac:dyDescent="0.15">
      <c r="A283" s="129"/>
      <c r="B283" s="8"/>
      <c r="C283" s="130"/>
      <c r="D283" s="131"/>
      <c r="E283" s="131"/>
      <c r="F283" s="131"/>
      <c r="G283" s="131"/>
      <c r="H283" s="131"/>
      <c r="I283" s="209"/>
      <c r="J283" s="209"/>
    </row>
    <row r="284" spans="1:10" x14ac:dyDescent="0.15">
      <c r="A284" s="129"/>
      <c r="B284" s="8"/>
      <c r="C284" s="130"/>
      <c r="D284" s="131"/>
      <c r="E284" s="131"/>
      <c r="F284" s="131"/>
      <c r="G284" s="131"/>
      <c r="H284" s="131"/>
      <c r="I284" s="209"/>
      <c r="J284" s="209"/>
    </row>
    <row r="285" spans="1:10" x14ac:dyDescent="0.15">
      <c r="A285" s="129"/>
      <c r="B285" s="8"/>
      <c r="C285" s="130"/>
      <c r="D285" s="131"/>
      <c r="E285" s="131"/>
      <c r="F285" s="131"/>
      <c r="G285" s="131"/>
      <c r="H285" s="131"/>
      <c r="I285" s="209"/>
      <c r="J285" s="209"/>
    </row>
    <row r="286" spans="1:10" x14ac:dyDescent="0.15">
      <c r="A286" s="129"/>
      <c r="B286" s="8"/>
      <c r="C286" s="130"/>
      <c r="D286" s="131"/>
      <c r="E286" s="131"/>
      <c r="F286" s="131"/>
      <c r="G286" s="131"/>
      <c r="H286" s="131"/>
      <c r="I286" s="209"/>
      <c r="J286" s="209"/>
    </row>
    <row r="287" spans="1:10" x14ac:dyDescent="0.15">
      <c r="A287" s="129"/>
      <c r="B287" s="8"/>
      <c r="C287" s="130"/>
      <c r="D287" s="131"/>
      <c r="E287" s="131"/>
      <c r="F287" s="131"/>
      <c r="G287" s="131"/>
      <c r="H287" s="131"/>
      <c r="I287" s="209"/>
      <c r="J287" s="209"/>
    </row>
    <row r="288" spans="1:10" x14ac:dyDescent="0.15">
      <c r="A288" s="129"/>
      <c r="B288" s="8"/>
      <c r="C288" s="130"/>
      <c r="D288" s="131"/>
      <c r="E288" s="131"/>
      <c r="F288" s="131"/>
      <c r="G288" s="131"/>
      <c r="H288" s="131"/>
      <c r="I288" s="209"/>
      <c r="J288" s="209"/>
    </row>
    <row r="289" spans="1:10" x14ac:dyDescent="0.15">
      <c r="A289" s="129"/>
      <c r="B289" s="8"/>
      <c r="C289" s="130"/>
      <c r="D289" s="131"/>
      <c r="E289" s="131"/>
      <c r="F289" s="131"/>
      <c r="G289" s="131"/>
      <c r="H289" s="131"/>
      <c r="I289" s="209"/>
      <c r="J289" s="209"/>
    </row>
    <row r="290" spans="1:10" x14ac:dyDescent="0.15">
      <c r="A290" s="129"/>
      <c r="B290" s="8"/>
      <c r="C290" s="130"/>
      <c r="D290" s="131"/>
      <c r="E290" s="131"/>
      <c r="F290" s="131"/>
      <c r="G290" s="131"/>
      <c r="H290" s="131"/>
      <c r="I290" s="209"/>
      <c r="J290" s="209"/>
    </row>
    <row r="291" spans="1:10" x14ac:dyDescent="0.15">
      <c r="A291" s="129"/>
      <c r="B291" s="8"/>
      <c r="C291" s="130"/>
      <c r="D291" s="131"/>
      <c r="E291" s="131"/>
      <c r="F291" s="131"/>
      <c r="G291" s="131"/>
      <c r="H291" s="131"/>
      <c r="I291" s="209"/>
      <c r="J291" s="209"/>
    </row>
    <row r="292" spans="1:10" x14ac:dyDescent="0.15">
      <c r="A292" s="129"/>
      <c r="B292" s="8"/>
      <c r="C292" s="130"/>
      <c r="D292" s="131"/>
      <c r="E292" s="131"/>
      <c r="F292" s="131"/>
      <c r="G292" s="131"/>
      <c r="H292" s="131"/>
      <c r="I292" s="209"/>
      <c r="J292" s="209"/>
    </row>
    <row r="293" spans="1:10" x14ac:dyDescent="0.15">
      <c r="A293" s="129"/>
      <c r="B293" s="8"/>
      <c r="C293" s="130"/>
      <c r="D293" s="131"/>
      <c r="E293" s="131"/>
      <c r="F293" s="131"/>
      <c r="G293" s="131"/>
      <c r="H293" s="131"/>
      <c r="I293" s="209"/>
      <c r="J293" s="209"/>
    </row>
    <row r="294" spans="1:10" x14ac:dyDescent="0.15">
      <c r="A294" s="129"/>
      <c r="B294" s="8"/>
      <c r="C294" s="130"/>
      <c r="D294" s="131"/>
      <c r="E294" s="131"/>
      <c r="F294" s="131"/>
      <c r="G294" s="131"/>
      <c r="H294" s="131"/>
      <c r="I294" s="209"/>
      <c r="J294" s="209"/>
    </row>
    <row r="295" spans="1:10" x14ac:dyDescent="0.15">
      <c r="A295" s="129"/>
      <c r="B295" s="8"/>
      <c r="C295" s="130"/>
      <c r="D295" s="131"/>
      <c r="E295" s="131"/>
      <c r="F295" s="131"/>
      <c r="G295" s="131"/>
      <c r="H295" s="131"/>
      <c r="I295" s="209"/>
      <c r="J295" s="209"/>
    </row>
    <row r="296" spans="1:10" x14ac:dyDescent="0.15">
      <c r="A296" s="129"/>
      <c r="B296" s="8"/>
      <c r="C296" s="130"/>
      <c r="D296" s="131"/>
      <c r="E296" s="131"/>
      <c r="F296" s="131"/>
      <c r="G296" s="131"/>
      <c r="H296" s="131"/>
      <c r="I296" s="209"/>
      <c r="J296" s="209"/>
    </row>
    <row r="297" spans="1:10" x14ac:dyDescent="0.15">
      <c r="A297" s="129"/>
      <c r="B297" s="8"/>
      <c r="C297" s="130"/>
      <c r="D297" s="131"/>
      <c r="E297" s="131"/>
      <c r="F297" s="131"/>
      <c r="G297" s="131"/>
      <c r="H297" s="131"/>
      <c r="I297" s="209"/>
      <c r="J297" s="209"/>
    </row>
    <row r="298" spans="1:10" x14ac:dyDescent="0.15">
      <c r="A298" s="129"/>
      <c r="B298" s="8"/>
      <c r="C298" s="130"/>
      <c r="D298" s="131"/>
      <c r="E298" s="131"/>
      <c r="F298" s="131"/>
      <c r="G298" s="131"/>
      <c r="H298" s="131"/>
      <c r="I298" s="209"/>
      <c r="J298" s="209"/>
    </row>
    <row r="299" spans="1:10" x14ac:dyDescent="0.15">
      <c r="A299" s="129"/>
      <c r="B299" s="8"/>
      <c r="C299" s="130"/>
      <c r="D299" s="131"/>
      <c r="E299" s="131"/>
      <c r="F299" s="131"/>
      <c r="G299" s="131"/>
      <c r="H299" s="131"/>
      <c r="I299" s="209"/>
      <c r="J299" s="209"/>
    </row>
    <row r="300" spans="1:10" x14ac:dyDescent="0.15">
      <c r="A300" s="129"/>
      <c r="B300" s="8"/>
      <c r="C300" s="130"/>
      <c r="D300" s="131"/>
      <c r="E300" s="131"/>
      <c r="F300" s="131"/>
      <c r="G300" s="131"/>
      <c r="H300" s="131"/>
      <c r="I300" s="209"/>
      <c r="J300" s="209"/>
    </row>
    <row r="301" spans="1:10" x14ac:dyDescent="0.15">
      <c r="A301" s="129"/>
      <c r="B301" s="8"/>
      <c r="C301" s="130"/>
      <c r="D301" s="131"/>
      <c r="E301" s="131"/>
      <c r="F301" s="131"/>
      <c r="G301" s="131"/>
      <c r="H301" s="131"/>
      <c r="I301" s="209"/>
      <c r="J301" s="209"/>
    </row>
    <row r="302" spans="1:10" x14ac:dyDescent="0.15">
      <c r="A302" s="129"/>
      <c r="B302" s="8"/>
      <c r="C302" s="130"/>
      <c r="D302" s="131"/>
      <c r="E302" s="131"/>
      <c r="F302" s="131"/>
      <c r="G302" s="131"/>
      <c r="H302" s="131"/>
      <c r="I302" s="209"/>
      <c r="J302" s="209"/>
    </row>
    <row r="303" spans="1:10" x14ac:dyDescent="0.15">
      <c r="A303" s="129"/>
      <c r="B303" s="8"/>
      <c r="C303" s="130"/>
      <c r="D303" s="131"/>
      <c r="E303" s="131"/>
      <c r="F303" s="131"/>
      <c r="G303" s="131"/>
      <c r="H303" s="131"/>
      <c r="I303" s="209"/>
      <c r="J303" s="209"/>
    </row>
    <row r="304" spans="1:10" x14ac:dyDescent="0.15">
      <c r="A304" s="129"/>
      <c r="B304" s="8"/>
      <c r="C304" s="130"/>
      <c r="D304" s="131"/>
      <c r="E304" s="131"/>
      <c r="F304" s="131"/>
      <c r="G304" s="131"/>
      <c r="H304" s="131"/>
      <c r="I304" s="209"/>
      <c r="J304" s="209"/>
    </row>
    <row r="305" spans="1:10" x14ac:dyDescent="0.15">
      <c r="A305" s="129"/>
      <c r="B305" s="8"/>
      <c r="C305" s="130"/>
      <c r="D305" s="131"/>
      <c r="E305" s="131"/>
      <c r="F305" s="131"/>
      <c r="G305" s="131"/>
      <c r="H305" s="131"/>
      <c r="I305" s="209"/>
      <c r="J305" s="209"/>
    </row>
    <row r="306" spans="1:10" x14ac:dyDescent="0.15">
      <c r="A306" s="105"/>
      <c r="B306" s="106"/>
      <c r="C306" s="107"/>
      <c r="D306" s="108"/>
      <c r="E306" s="108"/>
      <c r="F306" s="108"/>
      <c r="G306" s="108"/>
      <c r="H306" s="108"/>
      <c r="I306" s="277"/>
      <c r="J306" s="277"/>
    </row>
    <row r="307" spans="1:10" x14ac:dyDescent="0.15">
      <c r="A307" s="105"/>
      <c r="B307" s="106"/>
      <c r="C307" s="107"/>
      <c r="D307" s="108"/>
      <c r="E307" s="108"/>
      <c r="F307" s="108"/>
      <c r="G307" s="108"/>
      <c r="H307" s="108"/>
      <c r="I307" s="277"/>
      <c r="J307" s="277"/>
    </row>
    <row r="308" spans="1:10" x14ac:dyDescent="0.15">
      <c r="A308" s="105"/>
      <c r="B308" s="106"/>
      <c r="C308" s="107"/>
      <c r="D308" s="108"/>
      <c r="E308" s="108"/>
      <c r="F308" s="108"/>
      <c r="G308" s="108"/>
      <c r="H308" s="108"/>
      <c r="I308" s="277"/>
      <c r="J308" s="277"/>
    </row>
    <row r="309" spans="1:10" x14ac:dyDescent="0.15">
      <c r="A309" s="105"/>
      <c r="B309" s="106"/>
      <c r="C309" s="107"/>
      <c r="D309" s="108"/>
      <c r="E309" s="108"/>
      <c r="F309" s="108"/>
      <c r="G309" s="108"/>
      <c r="H309" s="108"/>
      <c r="I309" s="277"/>
      <c r="J309" s="277"/>
    </row>
    <row r="310" spans="1:10" x14ac:dyDescent="0.15">
      <c r="A310" s="105"/>
      <c r="B310" s="106"/>
      <c r="C310" s="107"/>
      <c r="D310" s="108"/>
      <c r="E310" s="108"/>
      <c r="F310" s="108"/>
      <c r="G310" s="108"/>
      <c r="H310" s="108"/>
      <c r="I310" s="277"/>
      <c r="J310" s="277"/>
    </row>
    <row r="311" spans="1:10" x14ac:dyDescent="0.15">
      <c r="A311" s="105"/>
      <c r="B311" s="106"/>
      <c r="C311" s="107"/>
      <c r="D311" s="108"/>
      <c r="E311" s="108"/>
      <c r="F311" s="108"/>
      <c r="G311" s="108"/>
      <c r="H311" s="108"/>
      <c r="I311" s="277"/>
      <c r="J311" s="277"/>
    </row>
    <row r="312" spans="1:10" x14ac:dyDescent="0.15">
      <c r="A312" s="105"/>
      <c r="B312" s="106"/>
      <c r="C312" s="107"/>
      <c r="D312" s="108"/>
      <c r="E312" s="108"/>
      <c r="F312" s="108"/>
      <c r="G312" s="108"/>
      <c r="H312" s="108"/>
      <c r="I312" s="277"/>
      <c r="J312" s="277"/>
    </row>
    <row r="313" spans="1:10" x14ac:dyDescent="0.15">
      <c r="A313" s="105"/>
      <c r="B313" s="106"/>
      <c r="C313" s="107"/>
      <c r="D313" s="108"/>
      <c r="E313" s="108"/>
      <c r="F313" s="108"/>
      <c r="G313" s="108"/>
      <c r="H313" s="108"/>
      <c r="I313" s="277"/>
      <c r="J313" s="277"/>
    </row>
    <row r="314" spans="1:10" x14ac:dyDescent="0.15">
      <c r="A314" s="105"/>
      <c r="B314" s="106"/>
      <c r="C314" s="107"/>
      <c r="D314" s="108"/>
      <c r="E314" s="108"/>
      <c r="F314" s="108"/>
      <c r="G314" s="108"/>
      <c r="H314" s="108"/>
      <c r="I314" s="277"/>
      <c r="J314" s="277"/>
    </row>
    <row r="315" spans="1:10" x14ac:dyDescent="0.15">
      <c r="A315" s="105"/>
      <c r="B315" s="106"/>
      <c r="C315" s="107"/>
      <c r="D315" s="108"/>
      <c r="E315" s="108"/>
      <c r="F315" s="108"/>
      <c r="G315" s="108"/>
      <c r="H315" s="108"/>
      <c r="I315" s="277"/>
      <c r="J315" s="277"/>
    </row>
    <row r="316" spans="1:10" x14ac:dyDescent="0.15">
      <c r="A316" s="105"/>
      <c r="B316" s="106"/>
      <c r="C316" s="107"/>
      <c r="D316" s="108"/>
      <c r="E316" s="108"/>
      <c r="F316" s="108"/>
      <c r="G316" s="108"/>
      <c r="H316" s="108"/>
      <c r="I316" s="277"/>
      <c r="J316" s="277"/>
    </row>
    <row r="317" spans="1:10" x14ac:dyDescent="0.15">
      <c r="A317" s="105"/>
      <c r="B317" s="106"/>
      <c r="C317" s="107"/>
      <c r="D317" s="108"/>
      <c r="E317" s="108"/>
      <c r="F317" s="108"/>
      <c r="G317" s="108"/>
      <c r="H317" s="108"/>
      <c r="I317" s="277"/>
      <c r="J317" s="277"/>
    </row>
    <row r="318" spans="1:10" x14ac:dyDescent="0.15">
      <c r="A318" s="105"/>
      <c r="B318" s="106"/>
      <c r="C318" s="107"/>
      <c r="D318" s="108"/>
      <c r="E318" s="108"/>
      <c r="F318" s="108"/>
      <c r="G318" s="108"/>
      <c r="H318" s="108"/>
      <c r="I318" s="277"/>
      <c r="J318" s="277"/>
    </row>
    <row r="319" spans="1:10" x14ac:dyDescent="0.15">
      <c r="A319" s="105"/>
      <c r="B319" s="106"/>
      <c r="C319" s="107"/>
      <c r="D319" s="108"/>
      <c r="E319" s="108"/>
      <c r="F319" s="108"/>
      <c r="G319" s="108"/>
      <c r="H319" s="108"/>
      <c r="I319" s="277"/>
      <c r="J319" s="277"/>
    </row>
    <row r="320" spans="1:10" x14ac:dyDescent="0.15">
      <c r="A320" s="105"/>
      <c r="B320" s="106"/>
      <c r="C320" s="107"/>
      <c r="D320" s="108"/>
      <c r="E320" s="108"/>
      <c r="F320" s="108"/>
      <c r="G320" s="108"/>
      <c r="H320" s="108"/>
      <c r="I320" s="277"/>
      <c r="J320" s="277"/>
    </row>
    <row r="321" spans="1:10" x14ac:dyDescent="0.15">
      <c r="A321" s="105"/>
      <c r="B321" s="106"/>
      <c r="C321" s="107"/>
      <c r="D321" s="108"/>
      <c r="E321" s="108"/>
      <c r="F321" s="108"/>
      <c r="G321" s="108"/>
      <c r="H321" s="108"/>
      <c r="I321" s="277"/>
      <c r="J321" s="277"/>
    </row>
    <row r="322" spans="1:10" x14ac:dyDescent="0.15">
      <c r="A322" s="105"/>
      <c r="B322" s="106"/>
      <c r="C322" s="107"/>
      <c r="D322" s="108"/>
      <c r="E322" s="108"/>
      <c r="F322" s="108"/>
      <c r="G322" s="108"/>
      <c r="H322" s="108"/>
      <c r="I322" s="277"/>
      <c r="J322" s="277"/>
    </row>
    <row r="323" spans="1:10" x14ac:dyDescent="0.15">
      <c r="A323" s="105"/>
      <c r="B323" s="106"/>
      <c r="C323" s="107"/>
      <c r="D323" s="108"/>
      <c r="E323" s="108"/>
      <c r="F323" s="108"/>
      <c r="G323" s="108"/>
      <c r="H323" s="108"/>
      <c r="I323" s="277"/>
      <c r="J323" s="277"/>
    </row>
    <row r="324" spans="1:10" x14ac:dyDescent="0.15">
      <c r="A324" s="105"/>
      <c r="B324" s="106"/>
      <c r="C324" s="107"/>
      <c r="D324" s="108"/>
      <c r="E324" s="108"/>
      <c r="F324" s="108"/>
      <c r="G324" s="108"/>
      <c r="H324" s="108"/>
      <c r="I324" s="277"/>
      <c r="J324" s="277"/>
    </row>
    <row r="325" spans="1:10" x14ac:dyDescent="0.15">
      <c r="A325" s="105"/>
      <c r="B325" s="106"/>
      <c r="C325" s="107"/>
      <c r="D325" s="108"/>
      <c r="E325" s="108"/>
      <c r="F325" s="108"/>
      <c r="G325" s="108"/>
      <c r="H325" s="108"/>
      <c r="I325" s="277"/>
      <c r="J325" s="277"/>
    </row>
    <row r="326" spans="1:10" x14ac:dyDescent="0.15">
      <c r="A326" s="105"/>
      <c r="B326" s="106"/>
      <c r="C326" s="107"/>
      <c r="D326" s="108"/>
      <c r="E326" s="108"/>
      <c r="F326" s="108"/>
      <c r="G326" s="108"/>
      <c r="H326" s="108"/>
      <c r="I326" s="277"/>
      <c r="J326" s="277"/>
    </row>
    <row r="327" spans="1:10" x14ac:dyDescent="0.15">
      <c r="A327" s="105"/>
      <c r="B327" s="106"/>
      <c r="C327" s="107"/>
      <c r="D327" s="108"/>
      <c r="E327" s="108"/>
      <c r="F327" s="108"/>
      <c r="G327" s="108"/>
      <c r="H327" s="108"/>
      <c r="I327" s="277"/>
      <c r="J327" s="277"/>
    </row>
    <row r="328" spans="1:10" x14ac:dyDescent="0.15">
      <c r="A328" s="105"/>
      <c r="B328" s="106"/>
      <c r="C328" s="107"/>
      <c r="D328" s="108"/>
      <c r="E328" s="108"/>
      <c r="F328" s="108"/>
      <c r="G328" s="108"/>
      <c r="H328" s="108"/>
      <c r="I328" s="277"/>
      <c r="J328" s="277"/>
    </row>
    <row r="329" spans="1:10" x14ac:dyDescent="0.15">
      <c r="A329" s="105"/>
      <c r="B329" s="106"/>
      <c r="C329" s="107"/>
      <c r="D329" s="108"/>
      <c r="E329" s="108"/>
      <c r="F329" s="108"/>
      <c r="G329" s="108"/>
      <c r="H329" s="108"/>
      <c r="I329" s="277"/>
      <c r="J329" s="277"/>
    </row>
    <row r="330" spans="1:10" x14ac:dyDescent="0.15">
      <c r="A330" s="105"/>
      <c r="B330" s="106"/>
      <c r="C330" s="107"/>
      <c r="D330" s="108"/>
      <c r="E330" s="108"/>
      <c r="F330" s="108"/>
      <c r="G330" s="108"/>
      <c r="H330" s="108"/>
      <c r="I330" s="277"/>
      <c r="J330" s="277"/>
    </row>
    <row r="331" spans="1:10" x14ac:dyDescent="0.15">
      <c r="A331" s="105"/>
      <c r="B331" s="106"/>
      <c r="C331" s="107"/>
      <c r="D331" s="108"/>
      <c r="E331" s="108"/>
      <c r="F331" s="108"/>
      <c r="G331" s="108"/>
      <c r="H331" s="108"/>
      <c r="I331" s="277"/>
      <c r="J331" s="277"/>
    </row>
    <row r="332" spans="1:10" x14ac:dyDescent="0.15">
      <c r="A332" s="105"/>
      <c r="B332" s="106"/>
      <c r="C332" s="107"/>
      <c r="D332" s="108"/>
      <c r="E332" s="108"/>
      <c r="F332" s="108"/>
      <c r="G332" s="108"/>
      <c r="H332" s="108"/>
      <c r="I332" s="277"/>
      <c r="J332" s="277"/>
    </row>
    <row r="333" spans="1:10" x14ac:dyDescent="0.15">
      <c r="A333" s="105"/>
      <c r="B333" s="106"/>
      <c r="C333" s="107"/>
      <c r="D333" s="108"/>
      <c r="E333" s="108"/>
      <c r="F333" s="108"/>
      <c r="G333" s="108"/>
      <c r="H333" s="108"/>
      <c r="I333" s="277"/>
      <c r="J333" s="277"/>
    </row>
    <row r="334" spans="1:10" x14ac:dyDescent="0.15">
      <c r="A334" s="105"/>
      <c r="B334" s="106"/>
      <c r="C334" s="107"/>
      <c r="D334" s="108"/>
      <c r="E334" s="108"/>
      <c r="F334" s="108"/>
      <c r="G334" s="108"/>
      <c r="H334" s="108"/>
      <c r="I334" s="277"/>
      <c r="J334" s="277"/>
    </row>
    <row r="335" spans="1:10" x14ac:dyDescent="0.15">
      <c r="A335" s="105"/>
      <c r="B335" s="106"/>
      <c r="C335" s="107"/>
      <c r="D335" s="108"/>
      <c r="E335" s="108"/>
      <c r="F335" s="108"/>
      <c r="G335" s="108"/>
      <c r="H335" s="108"/>
      <c r="I335" s="277"/>
      <c r="J335" s="277"/>
    </row>
    <row r="336" spans="1:10" x14ac:dyDescent="0.15">
      <c r="A336" s="105"/>
      <c r="B336" s="106"/>
      <c r="C336" s="107"/>
      <c r="D336" s="108"/>
      <c r="E336" s="108"/>
      <c r="F336" s="108"/>
      <c r="G336" s="108"/>
      <c r="H336" s="108"/>
      <c r="I336" s="277"/>
      <c r="J336" s="277"/>
    </row>
    <row r="337" spans="1:10" x14ac:dyDescent="0.15">
      <c r="A337" s="105"/>
      <c r="B337" s="106"/>
      <c r="C337" s="107"/>
      <c r="D337" s="108"/>
      <c r="E337" s="108"/>
      <c r="F337" s="108"/>
      <c r="G337" s="108"/>
      <c r="H337" s="108"/>
      <c r="I337" s="277"/>
      <c r="J337" s="277"/>
    </row>
    <row r="338" spans="1:10" x14ac:dyDescent="0.15">
      <c r="A338" s="105"/>
      <c r="B338" s="106"/>
      <c r="C338" s="107"/>
      <c r="D338" s="108"/>
      <c r="E338" s="108"/>
      <c r="F338" s="108"/>
      <c r="G338" s="108"/>
      <c r="H338" s="108"/>
      <c r="I338" s="277"/>
      <c r="J338" s="277"/>
    </row>
    <row r="339" spans="1:10" x14ac:dyDescent="0.15">
      <c r="A339" s="105"/>
      <c r="B339" s="106"/>
      <c r="C339" s="107"/>
      <c r="D339" s="108"/>
      <c r="E339" s="108"/>
      <c r="F339" s="108"/>
      <c r="G339" s="108"/>
      <c r="H339" s="108"/>
      <c r="I339" s="277"/>
      <c r="J339" s="277"/>
    </row>
    <row r="340" spans="1:10" x14ac:dyDescent="0.15">
      <c r="A340" s="105"/>
      <c r="B340" s="106"/>
      <c r="C340" s="107"/>
      <c r="D340" s="108"/>
      <c r="E340" s="108"/>
      <c r="F340" s="108"/>
      <c r="G340" s="108"/>
      <c r="H340" s="108"/>
      <c r="I340" s="277"/>
      <c r="J340" s="277"/>
    </row>
    <row r="341" spans="1:10" x14ac:dyDescent="0.15">
      <c r="A341" s="105"/>
      <c r="B341" s="106"/>
      <c r="C341" s="107"/>
      <c r="D341" s="108"/>
      <c r="E341" s="108"/>
      <c r="F341" s="108"/>
      <c r="G341" s="108"/>
      <c r="H341" s="108"/>
      <c r="I341" s="277"/>
      <c r="J341" s="277"/>
    </row>
    <row r="342" spans="1:10" x14ac:dyDescent="0.15">
      <c r="A342" s="105"/>
      <c r="B342" s="106"/>
      <c r="C342" s="107"/>
      <c r="D342" s="108"/>
      <c r="E342" s="108"/>
      <c r="F342" s="108"/>
      <c r="G342" s="108"/>
      <c r="H342" s="108"/>
      <c r="I342" s="277"/>
      <c r="J342" s="277"/>
    </row>
    <row r="343" spans="1:10" x14ac:dyDescent="0.15">
      <c r="A343" s="105"/>
      <c r="B343" s="106"/>
      <c r="C343" s="107"/>
      <c r="D343" s="108"/>
      <c r="E343" s="108"/>
      <c r="F343" s="108"/>
      <c r="G343" s="108"/>
      <c r="H343" s="108"/>
      <c r="I343" s="277"/>
      <c r="J343" s="277"/>
    </row>
    <row r="344" spans="1:10" x14ac:dyDescent="0.15">
      <c r="A344" s="105"/>
      <c r="B344" s="106"/>
      <c r="C344" s="107"/>
      <c r="D344" s="108"/>
      <c r="E344" s="108"/>
      <c r="F344" s="108"/>
      <c r="G344" s="108"/>
      <c r="H344" s="108"/>
      <c r="I344" s="277"/>
      <c r="J344" s="277"/>
    </row>
    <row r="345" spans="1:10" x14ac:dyDescent="0.15">
      <c r="A345" s="105"/>
      <c r="B345" s="106"/>
      <c r="C345" s="107"/>
      <c r="D345" s="108"/>
      <c r="E345" s="108"/>
      <c r="F345" s="108"/>
      <c r="G345" s="108"/>
      <c r="H345" s="108"/>
      <c r="I345" s="277"/>
      <c r="J345" s="277"/>
    </row>
    <row r="346" spans="1:10" x14ac:dyDescent="0.15">
      <c r="A346" s="105"/>
      <c r="B346" s="106"/>
      <c r="C346" s="107"/>
      <c r="D346" s="108"/>
      <c r="E346" s="108"/>
      <c r="F346" s="108"/>
      <c r="G346" s="108"/>
      <c r="H346" s="108"/>
      <c r="I346" s="277"/>
      <c r="J346" s="277"/>
    </row>
    <row r="347" spans="1:10" x14ac:dyDescent="0.15">
      <c r="A347" s="105"/>
      <c r="B347" s="106"/>
      <c r="C347" s="107"/>
      <c r="D347" s="108"/>
      <c r="E347" s="108"/>
      <c r="F347" s="108"/>
      <c r="G347" s="108"/>
      <c r="H347" s="108"/>
      <c r="I347" s="277"/>
      <c r="J347" s="277"/>
    </row>
    <row r="348" spans="1:10" x14ac:dyDescent="0.15">
      <c r="A348" s="105"/>
      <c r="B348" s="106"/>
      <c r="C348" s="107"/>
      <c r="D348" s="108"/>
      <c r="E348" s="108"/>
      <c r="F348" s="108"/>
      <c r="G348" s="108"/>
      <c r="H348" s="108"/>
      <c r="I348" s="277"/>
      <c r="J348" s="277"/>
    </row>
    <row r="349" spans="1:10" x14ac:dyDescent="0.15">
      <c r="A349" s="105"/>
      <c r="B349" s="106"/>
      <c r="C349" s="107"/>
      <c r="D349" s="108"/>
      <c r="E349" s="108"/>
      <c r="F349" s="108"/>
      <c r="G349" s="108"/>
      <c r="H349" s="108"/>
      <c r="I349" s="277"/>
      <c r="J349" s="277"/>
    </row>
    <row r="350" spans="1:10" x14ac:dyDescent="0.15">
      <c r="A350" s="105"/>
      <c r="B350" s="106"/>
      <c r="C350" s="107"/>
      <c r="D350" s="108"/>
      <c r="E350" s="108"/>
      <c r="F350" s="108"/>
      <c r="G350" s="108"/>
      <c r="H350" s="108"/>
      <c r="I350" s="277"/>
      <c r="J350" s="277"/>
    </row>
    <row r="351" spans="1:10" x14ac:dyDescent="0.15">
      <c r="A351" s="105"/>
      <c r="B351" s="106"/>
      <c r="C351" s="107"/>
      <c r="D351" s="108"/>
      <c r="E351" s="108"/>
      <c r="F351" s="108"/>
      <c r="G351" s="108"/>
      <c r="H351" s="108"/>
      <c r="I351" s="277"/>
      <c r="J351" s="277"/>
    </row>
    <row r="352" spans="1:10" x14ac:dyDescent="0.15">
      <c r="A352" s="105"/>
      <c r="B352" s="106"/>
      <c r="C352" s="107"/>
      <c r="D352" s="108"/>
      <c r="E352" s="108"/>
      <c r="F352" s="108"/>
      <c r="G352" s="108"/>
      <c r="H352" s="108"/>
      <c r="I352" s="277"/>
      <c r="J352" s="277"/>
    </row>
    <row r="353" spans="1:10" x14ac:dyDescent="0.15">
      <c r="A353" s="105"/>
      <c r="B353" s="106"/>
      <c r="C353" s="107"/>
      <c r="D353" s="108"/>
      <c r="E353" s="108"/>
      <c r="F353" s="108"/>
      <c r="G353" s="108"/>
      <c r="H353" s="108"/>
      <c r="I353" s="277"/>
      <c r="J353" s="277"/>
    </row>
    <row r="354" spans="1:10" x14ac:dyDescent="0.15">
      <c r="A354" s="105"/>
      <c r="B354" s="106"/>
      <c r="C354" s="107"/>
      <c r="D354" s="108"/>
      <c r="E354" s="108"/>
      <c r="F354" s="108"/>
      <c r="G354" s="108"/>
      <c r="H354" s="108"/>
      <c r="I354" s="277"/>
      <c r="J354" s="277"/>
    </row>
    <row r="355" spans="1:10" x14ac:dyDescent="0.15">
      <c r="A355" s="105"/>
      <c r="B355" s="106"/>
      <c r="C355" s="107"/>
      <c r="D355" s="108"/>
      <c r="E355" s="108"/>
      <c r="F355" s="108"/>
      <c r="G355" s="108"/>
      <c r="H355" s="108"/>
      <c r="I355" s="277"/>
      <c r="J355" s="277"/>
    </row>
    <row r="356" spans="1:10" x14ac:dyDescent="0.15">
      <c r="A356" s="105"/>
      <c r="B356" s="106"/>
      <c r="C356" s="107"/>
      <c r="D356" s="108"/>
      <c r="E356" s="108"/>
      <c r="F356" s="108"/>
      <c r="G356" s="108"/>
      <c r="H356" s="108"/>
      <c r="I356" s="277"/>
      <c r="J356" s="277"/>
    </row>
    <row r="357" spans="1:10" x14ac:dyDescent="0.15">
      <c r="A357" s="105"/>
      <c r="B357" s="106"/>
      <c r="C357" s="107"/>
      <c r="D357" s="108"/>
      <c r="E357" s="108"/>
      <c r="F357" s="108"/>
      <c r="G357" s="108"/>
      <c r="H357" s="108"/>
      <c r="I357" s="277"/>
      <c r="J357" s="277"/>
    </row>
    <row r="358" spans="1:10" x14ac:dyDescent="0.15">
      <c r="A358" s="105"/>
      <c r="B358" s="106"/>
      <c r="C358" s="107"/>
      <c r="D358" s="108"/>
      <c r="E358" s="108"/>
      <c r="F358" s="108"/>
      <c r="G358" s="108"/>
      <c r="H358" s="108"/>
      <c r="I358" s="277"/>
      <c r="J358" s="277"/>
    </row>
    <row r="359" spans="1:10" x14ac:dyDescent="0.15">
      <c r="A359" s="105"/>
      <c r="B359" s="106"/>
      <c r="C359" s="107"/>
      <c r="D359" s="108"/>
      <c r="E359" s="108"/>
      <c r="F359" s="108"/>
      <c r="G359" s="108"/>
      <c r="H359" s="108"/>
      <c r="I359" s="277"/>
      <c r="J359" s="277"/>
    </row>
    <row r="360" spans="1:10" x14ac:dyDescent="0.15">
      <c r="A360" s="105"/>
      <c r="B360" s="106"/>
      <c r="C360" s="107"/>
      <c r="D360" s="108"/>
      <c r="E360" s="108"/>
      <c r="F360" s="108"/>
      <c r="G360" s="108"/>
      <c r="H360" s="108"/>
      <c r="I360" s="277"/>
      <c r="J360" s="277"/>
    </row>
    <row r="361" spans="1:10" x14ac:dyDescent="0.15">
      <c r="A361" s="105"/>
      <c r="B361" s="106"/>
      <c r="C361" s="107"/>
      <c r="D361" s="108"/>
      <c r="E361" s="108"/>
      <c r="F361" s="108"/>
      <c r="G361" s="108"/>
      <c r="H361" s="108"/>
      <c r="I361" s="277"/>
      <c r="J361" s="277"/>
    </row>
    <row r="362" spans="1:10" x14ac:dyDescent="0.15">
      <c r="A362" s="105"/>
      <c r="B362" s="106"/>
      <c r="C362" s="107"/>
      <c r="D362" s="108"/>
      <c r="E362" s="108"/>
      <c r="F362" s="108"/>
      <c r="G362" s="108"/>
      <c r="H362" s="108"/>
      <c r="I362" s="277"/>
      <c r="J362" s="277"/>
    </row>
    <row r="363" spans="1:10" x14ac:dyDescent="0.15">
      <c r="A363" s="105"/>
      <c r="B363" s="106"/>
      <c r="C363" s="107"/>
      <c r="D363" s="108"/>
      <c r="E363" s="108"/>
      <c r="F363" s="108"/>
      <c r="G363" s="108"/>
      <c r="H363" s="108"/>
      <c r="I363" s="277"/>
      <c r="J363" s="277"/>
    </row>
    <row r="364" spans="1:10" x14ac:dyDescent="0.15">
      <c r="A364" s="105"/>
      <c r="B364" s="106"/>
      <c r="C364" s="107"/>
      <c r="D364" s="108"/>
      <c r="E364" s="108"/>
      <c r="F364" s="108"/>
      <c r="G364" s="108"/>
      <c r="H364" s="108"/>
      <c r="I364" s="277"/>
      <c r="J364" s="277"/>
    </row>
    <row r="365" spans="1:10" x14ac:dyDescent="0.15">
      <c r="A365" s="105"/>
      <c r="B365" s="106"/>
      <c r="C365" s="107"/>
      <c r="D365" s="108"/>
      <c r="E365" s="108"/>
      <c r="F365" s="108"/>
      <c r="G365" s="108"/>
      <c r="H365" s="108"/>
      <c r="I365" s="277"/>
      <c r="J365" s="277"/>
    </row>
    <row r="366" spans="1:10" x14ac:dyDescent="0.15">
      <c r="A366" s="105"/>
      <c r="B366" s="106"/>
      <c r="C366" s="107"/>
      <c r="D366" s="108"/>
      <c r="E366" s="108"/>
      <c r="F366" s="108"/>
      <c r="G366" s="108"/>
      <c r="H366" s="108"/>
      <c r="I366" s="277"/>
      <c r="J366" s="277"/>
    </row>
    <row r="367" spans="1:10" x14ac:dyDescent="0.15">
      <c r="A367" s="105"/>
      <c r="B367" s="106"/>
      <c r="C367" s="107"/>
      <c r="D367" s="108"/>
      <c r="E367" s="108"/>
      <c r="F367" s="108"/>
      <c r="G367" s="108"/>
      <c r="H367" s="108"/>
      <c r="I367" s="277"/>
      <c r="J367" s="277"/>
    </row>
    <row r="368" spans="1:10" x14ac:dyDescent="0.15">
      <c r="A368" s="105"/>
      <c r="B368" s="106"/>
      <c r="C368" s="107"/>
      <c r="D368" s="108"/>
      <c r="E368" s="108"/>
      <c r="F368" s="108"/>
      <c r="G368" s="108"/>
      <c r="H368" s="108"/>
      <c r="I368" s="277"/>
      <c r="J368" s="277"/>
    </row>
    <row r="369" spans="1:10" x14ac:dyDescent="0.15">
      <c r="A369" s="105"/>
      <c r="B369" s="106"/>
      <c r="C369" s="107"/>
      <c r="D369" s="108"/>
      <c r="E369" s="108"/>
      <c r="F369" s="108"/>
      <c r="G369" s="108"/>
      <c r="H369" s="108"/>
      <c r="I369" s="277"/>
      <c r="J369" s="277"/>
    </row>
    <row r="370" spans="1:10" x14ac:dyDescent="0.15">
      <c r="A370" s="105"/>
      <c r="B370" s="106"/>
      <c r="C370" s="107"/>
      <c r="D370" s="108"/>
      <c r="E370" s="108"/>
      <c r="F370" s="108"/>
      <c r="G370" s="108"/>
      <c r="H370" s="108"/>
      <c r="I370" s="277"/>
      <c r="J370" s="277"/>
    </row>
    <row r="371" spans="1:10" x14ac:dyDescent="0.15">
      <c r="A371" s="105"/>
      <c r="B371" s="106"/>
      <c r="C371" s="107"/>
      <c r="D371" s="108"/>
      <c r="E371" s="108"/>
      <c r="F371" s="108"/>
      <c r="G371" s="108"/>
      <c r="H371" s="108"/>
      <c r="I371" s="277"/>
      <c r="J371" s="277"/>
    </row>
    <row r="372" spans="1:10" x14ac:dyDescent="0.15">
      <c r="A372" s="105"/>
      <c r="B372" s="106"/>
      <c r="C372" s="107"/>
      <c r="D372" s="108"/>
      <c r="E372" s="108"/>
      <c r="F372" s="108"/>
      <c r="G372" s="108"/>
      <c r="H372" s="108"/>
      <c r="I372" s="277"/>
      <c r="J372" s="277"/>
    </row>
    <row r="373" spans="1:10" x14ac:dyDescent="0.15">
      <c r="A373" s="105"/>
      <c r="B373" s="106"/>
      <c r="C373" s="107"/>
      <c r="D373" s="108"/>
      <c r="E373" s="108"/>
      <c r="F373" s="108"/>
      <c r="G373" s="108"/>
      <c r="H373" s="108"/>
      <c r="I373" s="277"/>
      <c r="J373" s="277"/>
    </row>
    <row r="374" spans="1:10" x14ac:dyDescent="0.15">
      <c r="A374" s="105"/>
      <c r="B374" s="106"/>
      <c r="C374" s="107"/>
      <c r="D374" s="108"/>
      <c r="E374" s="108"/>
      <c r="F374" s="108"/>
      <c r="G374" s="108"/>
      <c r="H374" s="108"/>
      <c r="I374" s="277"/>
      <c r="J374" s="277"/>
    </row>
    <row r="375" spans="1:10" x14ac:dyDescent="0.15">
      <c r="A375" s="105"/>
      <c r="B375" s="106"/>
      <c r="C375" s="107"/>
      <c r="D375" s="108"/>
      <c r="E375" s="108"/>
      <c r="F375" s="108"/>
      <c r="G375" s="108"/>
      <c r="H375" s="108"/>
      <c r="I375" s="277"/>
      <c r="J375" s="277"/>
    </row>
    <row r="376" spans="1:10" x14ac:dyDescent="0.15">
      <c r="A376" s="105"/>
      <c r="B376" s="106"/>
      <c r="C376" s="107"/>
      <c r="D376" s="108"/>
      <c r="E376" s="108"/>
      <c r="F376" s="108"/>
      <c r="G376" s="108"/>
      <c r="H376" s="108"/>
      <c r="I376" s="277"/>
      <c r="J376" s="277"/>
    </row>
    <row r="377" spans="1:10" x14ac:dyDescent="0.15">
      <c r="A377" s="105"/>
      <c r="B377" s="106"/>
      <c r="C377" s="107"/>
      <c r="D377" s="108"/>
      <c r="E377" s="108"/>
      <c r="F377" s="108"/>
      <c r="G377" s="108"/>
      <c r="H377" s="108"/>
      <c r="I377" s="277"/>
      <c r="J377" s="277"/>
    </row>
    <row r="378" spans="1:10" x14ac:dyDescent="0.15">
      <c r="A378" s="105"/>
      <c r="B378" s="106"/>
      <c r="C378" s="107"/>
      <c r="D378" s="108"/>
      <c r="E378" s="108"/>
      <c r="F378" s="108"/>
      <c r="G378" s="108"/>
      <c r="H378" s="108"/>
      <c r="I378" s="277"/>
      <c r="J378" s="277"/>
    </row>
    <row r="379" spans="1:10" x14ac:dyDescent="0.15">
      <c r="A379" s="105"/>
      <c r="B379" s="106"/>
      <c r="C379" s="107"/>
      <c r="D379" s="108"/>
      <c r="E379" s="108"/>
      <c r="F379" s="108"/>
      <c r="G379" s="108"/>
      <c r="H379" s="108"/>
      <c r="I379" s="277"/>
      <c r="J379" s="277"/>
    </row>
    <row r="380" spans="1:10" x14ac:dyDescent="0.15">
      <c r="A380" s="105"/>
      <c r="B380" s="106"/>
      <c r="C380" s="107"/>
      <c r="D380" s="108"/>
      <c r="E380" s="108"/>
      <c r="F380" s="108"/>
      <c r="G380" s="108"/>
      <c r="H380" s="108"/>
      <c r="I380" s="277"/>
      <c r="J380" s="277"/>
    </row>
    <row r="381" spans="1:10" x14ac:dyDescent="0.15">
      <c r="A381" s="105"/>
      <c r="B381" s="106"/>
      <c r="C381" s="107"/>
      <c r="D381" s="108"/>
      <c r="E381" s="108"/>
      <c r="F381" s="108"/>
      <c r="G381" s="108"/>
      <c r="H381" s="108"/>
      <c r="I381" s="277"/>
      <c r="J381" s="277"/>
    </row>
    <row r="382" spans="1:10" x14ac:dyDescent="0.15">
      <c r="A382" s="105"/>
      <c r="B382" s="106"/>
      <c r="C382" s="107"/>
      <c r="D382" s="108"/>
      <c r="E382" s="108"/>
      <c r="F382" s="108"/>
      <c r="G382" s="108"/>
      <c r="H382" s="108"/>
      <c r="I382" s="277"/>
      <c r="J382" s="277"/>
    </row>
    <row r="383" spans="1:10" x14ac:dyDescent="0.15">
      <c r="A383" s="105"/>
      <c r="B383" s="106"/>
      <c r="C383" s="107"/>
      <c r="D383" s="108"/>
      <c r="E383" s="108"/>
      <c r="F383" s="108"/>
      <c r="G383" s="108"/>
      <c r="H383" s="108"/>
      <c r="I383" s="277"/>
      <c r="J383" s="277"/>
    </row>
    <row r="384" spans="1:10" x14ac:dyDescent="0.15">
      <c r="A384" s="105"/>
      <c r="B384" s="106"/>
      <c r="C384" s="107"/>
      <c r="D384" s="108"/>
      <c r="E384" s="108"/>
      <c r="F384" s="108"/>
      <c r="G384" s="108"/>
      <c r="H384" s="108"/>
      <c r="I384" s="277"/>
      <c r="J384" s="277"/>
    </row>
    <row r="385" spans="1:10" x14ac:dyDescent="0.15">
      <c r="A385" s="105"/>
      <c r="B385" s="106"/>
      <c r="C385" s="107"/>
      <c r="D385" s="108"/>
      <c r="E385" s="108"/>
      <c r="F385" s="108"/>
      <c r="G385" s="108"/>
      <c r="H385" s="108"/>
      <c r="I385" s="277"/>
      <c r="J385" s="277"/>
    </row>
    <row r="386" spans="1:10" x14ac:dyDescent="0.15">
      <c r="A386" s="105"/>
      <c r="B386" s="106"/>
      <c r="C386" s="107"/>
      <c r="D386" s="108"/>
      <c r="E386" s="108"/>
      <c r="F386" s="108"/>
      <c r="G386" s="108"/>
      <c r="H386" s="108"/>
      <c r="I386" s="277"/>
      <c r="J386" s="277"/>
    </row>
    <row r="387" spans="1:10" x14ac:dyDescent="0.15">
      <c r="A387" s="105"/>
      <c r="B387" s="106"/>
      <c r="C387" s="107"/>
      <c r="D387" s="108"/>
      <c r="E387" s="108"/>
      <c r="F387" s="108"/>
      <c r="G387" s="108"/>
      <c r="H387" s="108"/>
      <c r="I387" s="277"/>
      <c r="J387" s="277"/>
    </row>
    <row r="388" spans="1:10" x14ac:dyDescent="0.15">
      <c r="A388" s="105"/>
      <c r="B388" s="106"/>
      <c r="C388" s="107"/>
      <c r="D388" s="108"/>
      <c r="E388" s="108"/>
      <c r="F388" s="108"/>
      <c r="G388" s="108"/>
      <c r="H388" s="108"/>
      <c r="I388" s="277"/>
      <c r="J388" s="277"/>
    </row>
    <row r="389" spans="1:10" x14ac:dyDescent="0.15">
      <c r="A389" s="105"/>
      <c r="B389" s="106"/>
      <c r="C389" s="107"/>
      <c r="D389" s="108"/>
      <c r="E389" s="108"/>
      <c r="F389" s="108"/>
      <c r="G389" s="108"/>
      <c r="H389" s="108"/>
      <c r="I389" s="277"/>
      <c r="J389" s="277"/>
    </row>
    <row r="390" spans="1:10" x14ac:dyDescent="0.15">
      <c r="A390" s="105"/>
      <c r="B390" s="106"/>
      <c r="C390" s="107"/>
      <c r="D390" s="108"/>
      <c r="E390" s="108"/>
      <c r="F390" s="108"/>
      <c r="G390" s="108"/>
      <c r="H390" s="108"/>
      <c r="I390" s="277"/>
      <c r="J390" s="277"/>
    </row>
    <row r="391" spans="1:10" x14ac:dyDescent="0.15">
      <c r="A391" s="105"/>
      <c r="B391" s="106"/>
      <c r="C391" s="107"/>
      <c r="D391" s="108"/>
      <c r="E391" s="108"/>
      <c r="F391" s="108"/>
      <c r="G391" s="108"/>
      <c r="H391" s="108"/>
      <c r="I391" s="277"/>
      <c r="J391" s="277"/>
    </row>
    <row r="392" spans="1:10" x14ac:dyDescent="0.15">
      <c r="A392" s="105"/>
      <c r="B392" s="106"/>
      <c r="C392" s="107"/>
      <c r="D392" s="108"/>
      <c r="E392" s="108"/>
      <c r="F392" s="108"/>
      <c r="G392" s="108"/>
      <c r="H392" s="108"/>
      <c r="I392" s="277"/>
      <c r="J392" s="277"/>
    </row>
    <row r="393" spans="1:10" x14ac:dyDescent="0.15">
      <c r="A393" s="105"/>
      <c r="B393" s="106"/>
      <c r="C393" s="107"/>
      <c r="D393" s="108"/>
      <c r="E393" s="108"/>
      <c r="F393" s="108"/>
      <c r="G393" s="108"/>
      <c r="H393" s="108"/>
      <c r="I393" s="277"/>
      <c r="J393" s="277"/>
    </row>
    <row r="394" spans="1:10" x14ac:dyDescent="0.15">
      <c r="A394" s="105"/>
      <c r="B394" s="106"/>
      <c r="C394" s="107"/>
      <c r="D394" s="108"/>
      <c r="E394" s="108"/>
      <c r="F394" s="108"/>
      <c r="G394" s="108"/>
      <c r="H394" s="108"/>
      <c r="I394" s="277"/>
      <c r="J394" s="277"/>
    </row>
    <row r="395" spans="1:10" x14ac:dyDescent="0.15">
      <c r="A395" s="105"/>
      <c r="B395" s="106"/>
      <c r="C395" s="107"/>
      <c r="D395" s="108"/>
      <c r="E395" s="108"/>
      <c r="F395" s="108"/>
      <c r="G395" s="108"/>
      <c r="H395" s="108"/>
      <c r="I395" s="277"/>
      <c r="J395" s="277"/>
    </row>
    <row r="396" spans="1:10" x14ac:dyDescent="0.15">
      <c r="A396" s="105"/>
      <c r="B396" s="106"/>
      <c r="C396" s="107"/>
      <c r="D396" s="108"/>
      <c r="E396" s="108"/>
      <c r="F396" s="108"/>
      <c r="G396" s="108"/>
      <c r="H396" s="108"/>
      <c r="I396" s="277"/>
      <c r="J396" s="277"/>
    </row>
    <row r="397" spans="1:10" x14ac:dyDescent="0.15">
      <c r="A397" s="105"/>
      <c r="B397" s="106"/>
      <c r="C397" s="107"/>
      <c r="D397" s="108"/>
      <c r="E397" s="108"/>
      <c r="F397" s="108"/>
      <c r="G397" s="108"/>
      <c r="H397" s="108"/>
      <c r="I397" s="277"/>
      <c r="J397" s="277"/>
    </row>
    <row r="398" spans="1:10" x14ac:dyDescent="0.15">
      <c r="A398" s="105"/>
      <c r="B398" s="106"/>
      <c r="C398" s="107"/>
      <c r="D398" s="108"/>
      <c r="E398" s="108"/>
      <c r="F398" s="108"/>
      <c r="G398" s="108"/>
      <c r="H398" s="108"/>
      <c r="I398" s="277"/>
      <c r="J398" s="277"/>
    </row>
    <row r="399" spans="1:10" x14ac:dyDescent="0.15">
      <c r="A399" s="105"/>
      <c r="B399" s="106"/>
      <c r="C399" s="107"/>
      <c r="D399" s="108"/>
      <c r="E399" s="108"/>
      <c r="F399" s="108"/>
      <c r="G399" s="108"/>
      <c r="H399" s="108"/>
      <c r="I399" s="277"/>
      <c r="J399" s="277"/>
    </row>
    <row r="400" spans="1:10" x14ac:dyDescent="0.15">
      <c r="A400" s="105"/>
      <c r="B400" s="106"/>
      <c r="C400" s="107"/>
      <c r="D400" s="108"/>
      <c r="E400" s="108"/>
      <c r="F400" s="108"/>
      <c r="G400" s="108"/>
      <c r="H400" s="108"/>
      <c r="I400" s="277"/>
      <c r="J400" s="277"/>
    </row>
    <row r="401" spans="1:10" x14ac:dyDescent="0.15">
      <c r="A401" s="105"/>
      <c r="B401" s="106"/>
      <c r="C401" s="107"/>
      <c r="D401" s="108"/>
      <c r="E401" s="108"/>
      <c r="F401" s="108"/>
      <c r="G401" s="108"/>
      <c r="H401" s="108"/>
      <c r="I401" s="277"/>
      <c r="J401" s="277"/>
    </row>
    <row r="402" spans="1:10" x14ac:dyDescent="0.15">
      <c r="A402" s="105"/>
      <c r="B402" s="106"/>
      <c r="C402" s="107"/>
      <c r="D402" s="108"/>
      <c r="E402" s="108"/>
      <c r="F402" s="108"/>
      <c r="G402" s="108"/>
      <c r="H402" s="108"/>
      <c r="I402" s="277"/>
      <c r="J402" s="277"/>
    </row>
    <row r="403" spans="1:10" x14ac:dyDescent="0.15">
      <c r="A403" s="105"/>
      <c r="B403" s="106"/>
      <c r="C403" s="107"/>
      <c r="D403" s="108"/>
      <c r="E403" s="108"/>
      <c r="F403" s="108"/>
      <c r="G403" s="108"/>
      <c r="H403" s="108"/>
      <c r="I403" s="277"/>
      <c r="J403" s="277"/>
    </row>
    <row r="404" spans="1:10" x14ac:dyDescent="0.15">
      <c r="A404" s="105"/>
      <c r="B404" s="106"/>
      <c r="C404" s="107"/>
      <c r="D404" s="108"/>
      <c r="E404" s="108"/>
      <c r="F404" s="108"/>
      <c r="G404" s="108"/>
      <c r="H404" s="108"/>
      <c r="I404" s="277"/>
      <c r="J404" s="277"/>
    </row>
    <row r="405" spans="1:10" x14ac:dyDescent="0.15">
      <c r="A405" s="105"/>
      <c r="B405" s="106"/>
      <c r="C405" s="107"/>
      <c r="D405" s="108"/>
      <c r="E405" s="108"/>
      <c r="F405" s="108"/>
      <c r="G405" s="108"/>
      <c r="H405" s="108"/>
      <c r="I405" s="277"/>
      <c r="J405" s="277"/>
    </row>
    <row r="406" spans="1:10" x14ac:dyDescent="0.15">
      <c r="A406" s="105"/>
      <c r="B406" s="106"/>
      <c r="C406" s="107"/>
      <c r="D406" s="108"/>
      <c r="E406" s="108"/>
      <c r="F406" s="108"/>
      <c r="G406" s="108"/>
      <c r="H406" s="108"/>
      <c r="I406" s="277"/>
      <c r="J406" s="277"/>
    </row>
    <row r="407" spans="1:10" x14ac:dyDescent="0.15">
      <c r="A407" s="105"/>
      <c r="B407" s="106"/>
      <c r="C407" s="107"/>
      <c r="D407" s="108"/>
      <c r="E407" s="108"/>
      <c r="F407" s="108"/>
      <c r="G407" s="108"/>
      <c r="H407" s="108"/>
      <c r="I407" s="277"/>
      <c r="J407" s="277"/>
    </row>
    <row r="408" spans="1:10" x14ac:dyDescent="0.15">
      <c r="A408" s="105"/>
      <c r="B408" s="106"/>
      <c r="C408" s="107"/>
      <c r="D408" s="108"/>
      <c r="E408" s="108"/>
      <c r="F408" s="108"/>
      <c r="G408" s="108"/>
      <c r="H408" s="108"/>
      <c r="I408" s="277"/>
      <c r="J408" s="277"/>
    </row>
    <row r="409" spans="1:10" x14ac:dyDescent="0.15">
      <c r="A409" s="105"/>
      <c r="B409" s="106"/>
      <c r="C409" s="107"/>
      <c r="D409" s="108"/>
      <c r="E409" s="108"/>
      <c r="F409" s="108"/>
      <c r="G409" s="108"/>
      <c r="H409" s="108"/>
      <c r="I409" s="277"/>
      <c r="J409" s="277"/>
    </row>
    <row r="410" spans="1:10" x14ac:dyDescent="0.15">
      <c r="A410" s="105"/>
      <c r="B410" s="106"/>
      <c r="C410" s="107"/>
      <c r="D410" s="108"/>
      <c r="E410" s="108"/>
      <c r="F410" s="108"/>
      <c r="G410" s="108"/>
      <c r="H410" s="108"/>
      <c r="I410" s="277"/>
      <c r="J410" s="277"/>
    </row>
    <row r="411" spans="1:10" x14ac:dyDescent="0.15">
      <c r="A411" s="105"/>
      <c r="B411" s="106"/>
      <c r="C411" s="107"/>
      <c r="D411" s="108"/>
      <c r="E411" s="108"/>
      <c r="F411" s="108"/>
      <c r="G411" s="108"/>
      <c r="H411" s="108"/>
      <c r="I411" s="277"/>
      <c r="J411" s="277"/>
    </row>
    <row r="412" spans="1:10" x14ac:dyDescent="0.15">
      <c r="A412" s="105"/>
      <c r="B412" s="106"/>
      <c r="C412" s="107"/>
      <c r="D412" s="108"/>
      <c r="E412" s="108"/>
      <c r="F412" s="108"/>
      <c r="G412" s="108"/>
      <c r="H412" s="108"/>
      <c r="I412" s="277"/>
      <c r="J412" s="277"/>
    </row>
    <row r="413" spans="1:10" x14ac:dyDescent="0.15">
      <c r="A413" s="105"/>
      <c r="B413" s="106"/>
      <c r="C413" s="107"/>
      <c r="D413" s="108"/>
      <c r="E413" s="108"/>
      <c r="F413" s="108"/>
      <c r="G413" s="108"/>
      <c r="H413" s="108"/>
      <c r="I413" s="277"/>
      <c r="J413" s="277"/>
    </row>
    <row r="414" spans="1:10" x14ac:dyDescent="0.15">
      <c r="A414" s="105"/>
      <c r="B414" s="106"/>
      <c r="C414" s="107"/>
      <c r="D414" s="108"/>
      <c r="E414" s="108"/>
      <c r="F414" s="108"/>
      <c r="G414" s="108"/>
      <c r="H414" s="108"/>
      <c r="I414" s="277"/>
      <c r="J414" s="277"/>
    </row>
    <row r="415" spans="1:10" x14ac:dyDescent="0.15">
      <c r="A415" s="105"/>
      <c r="B415" s="106"/>
      <c r="C415" s="107"/>
      <c r="D415" s="108"/>
      <c r="E415" s="108"/>
      <c r="F415" s="108"/>
      <c r="G415" s="108"/>
      <c r="H415" s="108"/>
      <c r="I415" s="277"/>
      <c r="J415" s="277"/>
    </row>
    <row r="416" spans="1:10" x14ac:dyDescent="0.15">
      <c r="A416" s="105"/>
      <c r="B416" s="106"/>
      <c r="C416" s="107"/>
      <c r="D416" s="108"/>
      <c r="E416" s="108"/>
      <c r="F416" s="108"/>
      <c r="G416" s="108"/>
      <c r="H416" s="108"/>
      <c r="I416" s="277"/>
      <c r="J416" s="277"/>
    </row>
    <row r="417" spans="1:10" x14ac:dyDescent="0.15">
      <c r="A417" s="105"/>
      <c r="B417" s="106"/>
      <c r="C417" s="107"/>
      <c r="D417" s="108"/>
      <c r="E417" s="108"/>
      <c r="F417" s="108"/>
      <c r="G417" s="108"/>
      <c r="H417" s="108"/>
      <c r="I417" s="277"/>
      <c r="J417" s="277"/>
    </row>
    <row r="418" spans="1:10" x14ac:dyDescent="0.15">
      <c r="A418" s="105"/>
      <c r="B418" s="106"/>
      <c r="C418" s="107"/>
      <c r="D418" s="108"/>
      <c r="E418" s="108"/>
      <c r="F418" s="108"/>
      <c r="G418" s="108"/>
      <c r="H418" s="108"/>
      <c r="I418" s="277"/>
      <c r="J418" s="277"/>
    </row>
    <row r="419" spans="1:10" x14ac:dyDescent="0.15">
      <c r="A419" s="105"/>
      <c r="B419" s="106"/>
      <c r="C419" s="107"/>
      <c r="D419" s="108"/>
      <c r="E419" s="108"/>
      <c r="F419" s="108"/>
      <c r="G419" s="108"/>
      <c r="H419" s="108"/>
      <c r="I419" s="277"/>
      <c r="J419" s="277"/>
    </row>
    <row r="420" spans="1:10" x14ac:dyDescent="0.15">
      <c r="A420" s="105"/>
      <c r="B420" s="106"/>
      <c r="C420" s="107"/>
      <c r="D420" s="108"/>
      <c r="E420" s="108"/>
      <c r="F420" s="108"/>
      <c r="G420" s="108"/>
      <c r="H420" s="108"/>
      <c r="I420" s="277"/>
      <c r="J420" s="277"/>
    </row>
    <row r="421" spans="1:10" x14ac:dyDescent="0.15">
      <c r="A421" s="105"/>
      <c r="B421" s="106"/>
      <c r="C421" s="107"/>
      <c r="D421" s="108"/>
      <c r="E421" s="108"/>
      <c r="F421" s="108"/>
      <c r="G421" s="108"/>
      <c r="H421" s="108"/>
      <c r="I421" s="277"/>
      <c r="J421" s="277"/>
    </row>
    <row r="422" spans="1:10" x14ac:dyDescent="0.15">
      <c r="A422" s="105"/>
      <c r="B422" s="106"/>
      <c r="C422" s="107"/>
      <c r="D422" s="108"/>
      <c r="E422" s="108"/>
      <c r="F422" s="108"/>
      <c r="G422" s="108"/>
      <c r="H422" s="108"/>
      <c r="I422" s="277"/>
      <c r="J422" s="277"/>
    </row>
    <row r="423" spans="1:10" x14ac:dyDescent="0.15">
      <c r="A423" s="105"/>
      <c r="B423" s="106"/>
      <c r="C423" s="107"/>
      <c r="D423" s="108"/>
      <c r="E423" s="108"/>
      <c r="F423" s="108"/>
      <c r="G423" s="108"/>
      <c r="H423" s="108"/>
      <c r="I423" s="277"/>
      <c r="J423" s="277"/>
    </row>
    <row r="424" spans="1:10" x14ac:dyDescent="0.15">
      <c r="A424" s="105"/>
      <c r="B424" s="106"/>
      <c r="C424" s="107"/>
      <c r="D424" s="108"/>
      <c r="E424" s="108"/>
      <c r="F424" s="108"/>
      <c r="G424" s="108"/>
      <c r="H424" s="108"/>
      <c r="I424" s="277"/>
      <c r="J424" s="277"/>
    </row>
    <row r="425" spans="1:10" x14ac:dyDescent="0.15">
      <c r="A425" s="105"/>
      <c r="B425" s="106"/>
      <c r="C425" s="107"/>
      <c r="D425" s="108"/>
      <c r="E425" s="108"/>
      <c r="F425" s="108"/>
      <c r="G425" s="108"/>
      <c r="H425" s="108"/>
      <c r="I425" s="277"/>
      <c r="J425" s="277"/>
    </row>
    <row r="426" spans="1:10" x14ac:dyDescent="0.15">
      <c r="A426" s="105"/>
      <c r="B426" s="106"/>
      <c r="C426" s="107"/>
      <c r="D426" s="108"/>
      <c r="E426" s="108"/>
      <c r="F426" s="108"/>
      <c r="G426" s="108"/>
      <c r="H426" s="108"/>
      <c r="I426" s="277"/>
      <c r="J426" s="277"/>
    </row>
    <row r="427" spans="1:10" x14ac:dyDescent="0.15">
      <c r="A427" s="105"/>
      <c r="B427" s="106"/>
      <c r="C427" s="107"/>
      <c r="D427" s="108"/>
      <c r="E427" s="108"/>
      <c r="F427" s="108"/>
      <c r="G427" s="108"/>
      <c r="H427" s="108"/>
      <c r="I427" s="277"/>
      <c r="J427" s="277"/>
    </row>
    <row r="428" spans="1:10" x14ac:dyDescent="0.15">
      <c r="A428" s="105"/>
      <c r="B428" s="106"/>
      <c r="C428" s="107"/>
      <c r="D428" s="108"/>
      <c r="E428" s="108"/>
      <c r="F428" s="108"/>
      <c r="G428" s="108"/>
      <c r="H428" s="108"/>
      <c r="I428" s="277"/>
      <c r="J428" s="277"/>
    </row>
    <row r="429" spans="1:10" x14ac:dyDescent="0.15">
      <c r="A429" s="105"/>
      <c r="B429" s="106"/>
      <c r="C429" s="107"/>
      <c r="D429" s="108"/>
      <c r="E429" s="108"/>
      <c r="F429" s="108"/>
      <c r="G429" s="108"/>
      <c r="H429" s="108"/>
      <c r="I429" s="277"/>
      <c r="J429" s="277"/>
    </row>
    <row r="430" spans="1:10" x14ac:dyDescent="0.15">
      <c r="A430" s="105"/>
      <c r="B430" s="106"/>
      <c r="C430" s="107"/>
      <c r="D430" s="108"/>
      <c r="E430" s="108"/>
      <c r="F430" s="108"/>
      <c r="G430" s="108"/>
      <c r="H430" s="108"/>
      <c r="I430" s="277"/>
      <c r="J430" s="277"/>
    </row>
    <row r="431" spans="1:10" x14ac:dyDescent="0.15">
      <c r="A431" s="105"/>
      <c r="B431" s="106"/>
      <c r="C431" s="107"/>
      <c r="D431" s="108"/>
      <c r="E431" s="108"/>
      <c r="F431" s="108"/>
      <c r="G431" s="108"/>
      <c r="H431" s="108"/>
      <c r="I431" s="277"/>
      <c r="J431" s="277"/>
    </row>
    <row r="432" spans="1:10" x14ac:dyDescent="0.15">
      <c r="A432" s="105"/>
      <c r="B432" s="106"/>
      <c r="C432" s="107"/>
      <c r="D432" s="108"/>
      <c r="E432" s="108"/>
      <c r="F432" s="108"/>
      <c r="G432" s="108"/>
      <c r="H432" s="108"/>
      <c r="I432" s="277"/>
      <c r="J432" s="277"/>
    </row>
    <row r="433" spans="1:10" x14ac:dyDescent="0.15">
      <c r="A433" s="105"/>
      <c r="B433" s="106"/>
      <c r="C433" s="107"/>
      <c r="D433" s="108"/>
      <c r="E433" s="108"/>
      <c r="F433" s="108"/>
      <c r="G433" s="108"/>
      <c r="H433" s="108"/>
      <c r="I433" s="277"/>
      <c r="J433" s="277"/>
    </row>
    <row r="434" spans="1:10" x14ac:dyDescent="0.15">
      <c r="A434" s="105"/>
      <c r="B434" s="106"/>
      <c r="C434" s="107"/>
      <c r="D434" s="108"/>
      <c r="E434" s="108"/>
      <c r="F434" s="108"/>
      <c r="G434" s="108"/>
      <c r="H434" s="108"/>
      <c r="I434" s="277"/>
      <c r="J434" s="277"/>
    </row>
    <row r="435" spans="1:10" x14ac:dyDescent="0.15">
      <c r="A435" s="105"/>
      <c r="B435" s="106"/>
      <c r="C435" s="107"/>
      <c r="D435" s="108"/>
      <c r="E435" s="108"/>
      <c r="F435" s="108"/>
      <c r="G435" s="108"/>
      <c r="H435" s="108"/>
      <c r="I435" s="277"/>
      <c r="J435" s="277"/>
    </row>
    <row r="436" spans="1:10" x14ac:dyDescent="0.15">
      <c r="A436" s="105"/>
      <c r="B436" s="106"/>
      <c r="C436" s="107"/>
      <c r="D436" s="108"/>
      <c r="E436" s="108"/>
      <c r="F436" s="108"/>
      <c r="G436" s="108"/>
      <c r="H436" s="108"/>
      <c r="I436" s="277"/>
      <c r="J436" s="277"/>
    </row>
    <row r="437" spans="1:10" x14ac:dyDescent="0.15">
      <c r="A437" s="105"/>
      <c r="B437" s="106"/>
      <c r="C437" s="107"/>
      <c r="D437" s="108"/>
      <c r="E437" s="108"/>
      <c r="F437" s="108"/>
      <c r="G437" s="108"/>
      <c r="H437" s="108"/>
      <c r="I437" s="277"/>
      <c r="J437" s="277"/>
    </row>
    <row r="438" spans="1:10" x14ac:dyDescent="0.15">
      <c r="A438" s="105"/>
      <c r="B438" s="106"/>
      <c r="C438" s="107"/>
      <c r="D438" s="108"/>
      <c r="E438" s="108"/>
      <c r="F438" s="108"/>
      <c r="G438" s="108"/>
      <c r="H438" s="108"/>
      <c r="I438" s="277"/>
      <c r="J438" s="277"/>
    </row>
    <row r="439" spans="1:10" x14ac:dyDescent="0.15">
      <c r="A439" s="105"/>
      <c r="B439" s="106"/>
      <c r="C439" s="107"/>
      <c r="D439" s="108"/>
      <c r="E439" s="108"/>
      <c r="F439" s="108"/>
      <c r="G439" s="108"/>
      <c r="H439" s="108"/>
      <c r="I439" s="277"/>
      <c r="J439" s="277"/>
    </row>
    <row r="440" spans="1:10" x14ac:dyDescent="0.15">
      <c r="A440" s="105"/>
      <c r="B440" s="106"/>
      <c r="C440" s="107"/>
      <c r="D440" s="108"/>
      <c r="E440" s="108"/>
      <c r="F440" s="108"/>
      <c r="G440" s="108"/>
      <c r="H440" s="108"/>
      <c r="I440" s="277"/>
      <c r="J440" s="277"/>
    </row>
    <row r="441" spans="1:10" x14ac:dyDescent="0.15">
      <c r="A441" s="105"/>
      <c r="B441" s="106"/>
      <c r="C441" s="107"/>
      <c r="D441" s="108"/>
      <c r="E441" s="108"/>
      <c r="F441" s="108"/>
      <c r="G441" s="108"/>
      <c r="H441" s="108"/>
      <c r="I441" s="277"/>
      <c r="J441" s="277"/>
    </row>
    <row r="442" spans="1:10" x14ac:dyDescent="0.15">
      <c r="A442" s="105"/>
      <c r="B442" s="106"/>
      <c r="C442" s="107"/>
      <c r="D442" s="108"/>
      <c r="E442" s="108"/>
      <c r="F442" s="108"/>
      <c r="G442" s="108"/>
      <c r="H442" s="108"/>
      <c r="I442" s="277"/>
      <c r="J442" s="277"/>
    </row>
    <row r="443" spans="1:10" x14ac:dyDescent="0.15">
      <c r="A443" s="105"/>
      <c r="B443" s="106"/>
      <c r="C443" s="107"/>
      <c r="D443" s="108"/>
      <c r="E443" s="108"/>
      <c r="F443" s="108"/>
      <c r="G443" s="108"/>
      <c r="H443" s="108"/>
      <c r="I443" s="277"/>
      <c r="J443" s="277"/>
    </row>
    <row r="444" spans="1:10" x14ac:dyDescent="0.15">
      <c r="A444" s="105"/>
      <c r="B444" s="106"/>
      <c r="C444" s="107"/>
      <c r="D444" s="108"/>
      <c r="E444" s="108"/>
      <c r="F444" s="108"/>
      <c r="G444" s="108"/>
      <c r="H444" s="108"/>
      <c r="I444" s="277"/>
      <c r="J444" s="277"/>
    </row>
    <row r="445" spans="1:10" x14ac:dyDescent="0.15">
      <c r="A445" s="105"/>
      <c r="B445" s="106"/>
      <c r="C445" s="107"/>
      <c r="D445" s="108"/>
      <c r="E445" s="108"/>
      <c r="F445" s="108"/>
      <c r="G445" s="108"/>
      <c r="H445" s="108"/>
      <c r="I445" s="277"/>
      <c r="J445" s="277"/>
    </row>
    <row r="446" spans="1:10" x14ac:dyDescent="0.15">
      <c r="A446" s="105"/>
      <c r="B446" s="106"/>
      <c r="C446" s="107"/>
      <c r="D446" s="108"/>
      <c r="E446" s="108"/>
      <c r="F446" s="108"/>
      <c r="G446" s="108"/>
      <c r="H446" s="108"/>
      <c r="I446" s="277"/>
      <c r="J446" s="277"/>
    </row>
    <row r="447" spans="1:10" x14ac:dyDescent="0.15">
      <c r="A447" s="105"/>
      <c r="B447" s="106"/>
      <c r="C447" s="107"/>
      <c r="D447" s="108"/>
      <c r="E447" s="108"/>
      <c r="F447" s="108"/>
      <c r="G447" s="108"/>
      <c r="H447" s="108"/>
      <c r="I447" s="277"/>
      <c r="J447" s="277"/>
    </row>
    <row r="448" spans="1:10" x14ac:dyDescent="0.15">
      <c r="A448" s="105"/>
      <c r="B448" s="106"/>
      <c r="C448" s="107"/>
      <c r="D448" s="108"/>
      <c r="E448" s="108"/>
      <c r="F448" s="108"/>
      <c r="G448" s="108"/>
      <c r="H448" s="108"/>
      <c r="I448" s="277"/>
      <c r="J448" s="277"/>
    </row>
    <row r="449" spans="1:10" x14ac:dyDescent="0.15">
      <c r="A449" s="105"/>
      <c r="B449" s="106"/>
      <c r="C449" s="107"/>
      <c r="D449" s="108"/>
      <c r="E449" s="108"/>
      <c r="F449" s="108"/>
      <c r="G449" s="108"/>
      <c r="H449" s="108"/>
      <c r="I449" s="277"/>
      <c r="J449" s="277"/>
    </row>
    <row r="450" spans="1:10" x14ac:dyDescent="0.15">
      <c r="A450" s="105"/>
      <c r="B450" s="106"/>
      <c r="C450" s="107"/>
      <c r="D450" s="108"/>
      <c r="E450" s="108"/>
      <c r="F450" s="108"/>
      <c r="G450" s="108"/>
      <c r="H450" s="108"/>
      <c r="I450" s="277"/>
      <c r="J450" s="277"/>
    </row>
    <row r="451" spans="1:10" x14ac:dyDescent="0.15">
      <c r="A451" s="105"/>
      <c r="B451" s="106"/>
      <c r="C451" s="107"/>
      <c r="D451" s="108"/>
      <c r="E451" s="108"/>
      <c r="F451" s="108"/>
      <c r="G451" s="108"/>
      <c r="H451" s="108"/>
      <c r="I451" s="277"/>
      <c r="J451" s="277"/>
    </row>
    <row r="452" spans="1:10" x14ac:dyDescent="0.15">
      <c r="A452" s="105"/>
      <c r="B452" s="106"/>
      <c r="C452" s="107"/>
      <c r="D452" s="108"/>
      <c r="E452" s="108"/>
      <c r="F452" s="108"/>
      <c r="G452" s="108"/>
      <c r="H452" s="108"/>
      <c r="I452" s="277"/>
      <c r="J452" s="277"/>
    </row>
    <row r="453" spans="1:10" x14ac:dyDescent="0.15">
      <c r="A453" s="105"/>
      <c r="B453" s="106"/>
      <c r="C453" s="107"/>
      <c r="D453" s="108"/>
      <c r="E453" s="108"/>
      <c r="F453" s="108"/>
      <c r="G453" s="108"/>
      <c r="H453" s="108"/>
      <c r="I453" s="277"/>
      <c r="J453" s="277"/>
    </row>
    <row r="454" spans="1:10" x14ac:dyDescent="0.15">
      <c r="A454" s="105"/>
      <c r="B454" s="106"/>
      <c r="C454" s="107"/>
      <c r="D454" s="108"/>
      <c r="E454" s="108"/>
      <c r="F454" s="108"/>
      <c r="G454" s="108"/>
      <c r="H454" s="108"/>
      <c r="I454" s="277"/>
      <c r="J454" s="277"/>
    </row>
    <row r="455" spans="1:10" x14ac:dyDescent="0.15">
      <c r="A455" s="105"/>
      <c r="B455" s="106"/>
      <c r="C455" s="107"/>
      <c r="D455" s="108"/>
      <c r="E455" s="108"/>
      <c r="F455" s="108"/>
      <c r="G455" s="108"/>
      <c r="H455" s="108"/>
      <c r="I455" s="277"/>
      <c r="J455" s="277"/>
    </row>
    <row r="456" spans="1:10" x14ac:dyDescent="0.15">
      <c r="A456" s="105"/>
      <c r="B456" s="106"/>
      <c r="C456" s="107"/>
      <c r="D456" s="108"/>
      <c r="E456" s="108"/>
      <c r="F456" s="108"/>
      <c r="G456" s="108"/>
      <c r="H456" s="108"/>
      <c r="I456" s="277"/>
      <c r="J456" s="277"/>
    </row>
    <row r="457" spans="1:10" x14ac:dyDescent="0.15">
      <c r="A457" s="105"/>
      <c r="B457" s="106"/>
      <c r="C457" s="107"/>
      <c r="D457" s="108"/>
      <c r="E457" s="108"/>
      <c r="F457" s="108"/>
      <c r="G457" s="108"/>
      <c r="H457" s="108"/>
      <c r="I457" s="277"/>
      <c r="J457" s="277"/>
    </row>
    <row r="458" spans="1:10" x14ac:dyDescent="0.15">
      <c r="A458" s="105"/>
      <c r="B458" s="106"/>
      <c r="C458" s="107"/>
      <c r="D458" s="108"/>
      <c r="E458" s="108"/>
      <c r="F458" s="108"/>
      <c r="G458" s="108"/>
      <c r="H458" s="108"/>
      <c r="I458" s="277"/>
      <c r="J458" s="277"/>
    </row>
    <row r="459" spans="1:10" x14ac:dyDescent="0.15">
      <c r="A459" s="105"/>
      <c r="B459" s="106"/>
      <c r="C459" s="107"/>
      <c r="D459" s="108"/>
      <c r="E459" s="108"/>
      <c r="F459" s="108"/>
      <c r="G459" s="108"/>
      <c r="H459" s="108"/>
      <c r="I459" s="277"/>
      <c r="J459" s="277"/>
    </row>
    <row r="460" spans="1:10" x14ac:dyDescent="0.15">
      <c r="A460" s="105"/>
      <c r="B460" s="106"/>
      <c r="C460" s="107"/>
      <c r="D460" s="108"/>
      <c r="E460" s="108"/>
      <c r="F460" s="108"/>
      <c r="G460" s="108"/>
      <c r="H460" s="108"/>
      <c r="I460" s="277"/>
      <c r="J460" s="277"/>
    </row>
    <row r="461" spans="1:10" x14ac:dyDescent="0.15">
      <c r="A461" s="105"/>
      <c r="B461" s="106"/>
      <c r="C461" s="107"/>
      <c r="D461" s="108"/>
      <c r="E461" s="108"/>
      <c r="F461" s="108"/>
      <c r="G461" s="108"/>
      <c r="H461" s="108"/>
      <c r="I461" s="277"/>
      <c r="J461" s="277"/>
    </row>
    <row r="462" spans="1:10" x14ac:dyDescent="0.15">
      <c r="A462" s="105"/>
      <c r="B462" s="106"/>
      <c r="C462" s="107"/>
      <c r="D462" s="108"/>
      <c r="E462" s="108"/>
      <c r="F462" s="108"/>
      <c r="G462" s="108"/>
      <c r="H462" s="108"/>
      <c r="I462" s="277"/>
      <c r="J462" s="277"/>
    </row>
    <row r="463" spans="1:10" x14ac:dyDescent="0.15">
      <c r="A463" s="105"/>
      <c r="B463" s="106"/>
      <c r="C463" s="107"/>
      <c r="D463" s="108"/>
      <c r="E463" s="108"/>
      <c r="F463" s="108"/>
      <c r="G463" s="108"/>
      <c r="H463" s="108"/>
      <c r="I463" s="277"/>
      <c r="J463" s="277"/>
    </row>
    <row r="464" spans="1:10" x14ac:dyDescent="0.15">
      <c r="A464" s="105"/>
      <c r="B464" s="106"/>
      <c r="C464" s="107"/>
      <c r="D464" s="108"/>
      <c r="E464" s="108"/>
      <c r="F464" s="108"/>
      <c r="G464" s="108"/>
      <c r="H464" s="108"/>
      <c r="I464" s="277"/>
      <c r="J464" s="277"/>
    </row>
    <row r="465" spans="1:10" x14ac:dyDescent="0.15">
      <c r="A465" s="105"/>
      <c r="B465" s="106"/>
      <c r="C465" s="107"/>
      <c r="D465" s="108"/>
      <c r="E465" s="108"/>
      <c r="F465" s="108"/>
      <c r="G465" s="108"/>
      <c r="H465" s="108"/>
      <c r="I465" s="277"/>
      <c r="J465" s="277"/>
    </row>
    <row r="466" spans="1:10" x14ac:dyDescent="0.15">
      <c r="A466" s="105"/>
      <c r="B466" s="106"/>
      <c r="C466" s="107"/>
      <c r="D466" s="108"/>
      <c r="E466" s="108"/>
      <c r="F466" s="108"/>
      <c r="G466" s="108"/>
      <c r="H466" s="108"/>
      <c r="I466" s="277"/>
      <c r="J466" s="277"/>
    </row>
    <row r="467" spans="1:10" x14ac:dyDescent="0.15">
      <c r="A467" s="105"/>
      <c r="B467" s="106"/>
      <c r="C467" s="107"/>
      <c r="D467" s="108"/>
      <c r="E467" s="108"/>
      <c r="F467" s="108"/>
      <c r="G467" s="108"/>
      <c r="H467" s="108"/>
      <c r="I467" s="277"/>
      <c r="J467" s="277"/>
    </row>
    <row r="468" spans="1:10" x14ac:dyDescent="0.15">
      <c r="A468" s="105"/>
      <c r="B468" s="106"/>
      <c r="C468" s="107"/>
      <c r="D468" s="108"/>
      <c r="E468" s="108"/>
      <c r="F468" s="108"/>
      <c r="G468" s="108"/>
      <c r="H468" s="108"/>
      <c r="I468" s="277"/>
      <c r="J468" s="277"/>
    </row>
    <row r="469" spans="1:10" x14ac:dyDescent="0.15">
      <c r="A469" s="105"/>
      <c r="B469" s="106"/>
      <c r="C469" s="107"/>
      <c r="D469" s="108"/>
      <c r="E469" s="108"/>
      <c r="F469" s="108"/>
      <c r="G469" s="108"/>
      <c r="H469" s="108"/>
      <c r="I469" s="277"/>
      <c r="J469" s="277"/>
    </row>
    <row r="470" spans="1:10" x14ac:dyDescent="0.15">
      <c r="A470" s="105"/>
      <c r="B470" s="106"/>
      <c r="C470" s="107"/>
      <c r="D470" s="108"/>
      <c r="E470" s="108"/>
      <c r="F470" s="108"/>
      <c r="G470" s="108"/>
      <c r="H470" s="108"/>
      <c r="I470" s="277"/>
      <c r="J470" s="277"/>
    </row>
    <row r="471" spans="1:10" x14ac:dyDescent="0.15">
      <c r="A471" s="105"/>
      <c r="B471" s="106"/>
      <c r="C471" s="107"/>
      <c r="D471" s="108"/>
      <c r="E471" s="108"/>
      <c r="F471" s="108"/>
      <c r="G471" s="108"/>
      <c r="H471" s="108"/>
      <c r="I471" s="277"/>
      <c r="J471" s="277"/>
    </row>
    <row r="472" spans="1:10" x14ac:dyDescent="0.15">
      <c r="A472" s="105"/>
      <c r="B472" s="106"/>
      <c r="C472" s="107"/>
      <c r="D472" s="108"/>
      <c r="E472" s="108"/>
      <c r="F472" s="108"/>
      <c r="G472" s="108"/>
      <c r="H472" s="108"/>
      <c r="I472" s="277"/>
      <c r="J472" s="277"/>
    </row>
    <row r="473" spans="1:10" x14ac:dyDescent="0.15">
      <c r="A473" s="105"/>
      <c r="B473" s="106"/>
      <c r="C473" s="107"/>
      <c r="D473" s="108"/>
      <c r="E473" s="108"/>
      <c r="F473" s="108"/>
      <c r="G473" s="108"/>
      <c r="H473" s="108"/>
      <c r="I473" s="277"/>
      <c r="J473" s="277"/>
    </row>
    <row r="474" spans="1:10" x14ac:dyDescent="0.15">
      <c r="A474" s="105"/>
      <c r="B474" s="106"/>
      <c r="C474" s="107"/>
      <c r="D474" s="108"/>
      <c r="E474" s="108"/>
      <c r="F474" s="108"/>
      <c r="G474" s="108"/>
      <c r="H474" s="108"/>
      <c r="I474" s="277"/>
      <c r="J474" s="277"/>
    </row>
    <row r="475" spans="1:10" x14ac:dyDescent="0.15">
      <c r="A475" s="105"/>
      <c r="B475" s="106"/>
      <c r="C475" s="107"/>
      <c r="D475" s="108"/>
      <c r="E475" s="108"/>
      <c r="F475" s="108"/>
      <c r="G475" s="108"/>
      <c r="H475" s="108"/>
      <c r="I475" s="277"/>
      <c r="J475" s="277"/>
    </row>
    <row r="476" spans="1:10" x14ac:dyDescent="0.15">
      <c r="A476" s="105"/>
      <c r="B476" s="106"/>
      <c r="C476" s="107"/>
      <c r="D476" s="108"/>
      <c r="E476" s="108"/>
      <c r="F476" s="108"/>
      <c r="G476" s="108"/>
      <c r="H476" s="108"/>
      <c r="I476" s="277"/>
      <c r="J476" s="277"/>
    </row>
    <row r="477" spans="1:10" x14ac:dyDescent="0.15">
      <c r="A477" s="105"/>
      <c r="B477" s="106"/>
      <c r="C477" s="107"/>
      <c r="D477" s="108"/>
      <c r="E477" s="108"/>
      <c r="F477" s="108"/>
      <c r="G477" s="108"/>
      <c r="H477" s="108"/>
      <c r="I477" s="277"/>
      <c r="J477" s="277"/>
    </row>
    <row r="478" spans="1:10" x14ac:dyDescent="0.15">
      <c r="A478" s="105"/>
      <c r="B478" s="106"/>
      <c r="C478" s="107"/>
      <c r="D478" s="108"/>
      <c r="E478" s="108"/>
      <c r="F478" s="108"/>
      <c r="G478" s="108"/>
      <c r="H478" s="108"/>
      <c r="I478" s="277"/>
      <c r="J478" s="277"/>
    </row>
    <row r="479" spans="1:10" x14ac:dyDescent="0.15">
      <c r="A479" s="105"/>
      <c r="B479" s="106"/>
      <c r="C479" s="107"/>
      <c r="D479" s="108"/>
      <c r="E479" s="108"/>
      <c r="F479" s="108"/>
      <c r="G479" s="108"/>
      <c r="H479" s="108"/>
      <c r="I479" s="277"/>
      <c r="J479" s="277"/>
    </row>
    <row r="480" spans="1:10" x14ac:dyDescent="0.15">
      <c r="A480" s="105"/>
      <c r="B480" s="106"/>
      <c r="C480" s="107"/>
      <c r="D480" s="108"/>
      <c r="E480" s="108"/>
      <c r="F480" s="108"/>
      <c r="G480" s="108"/>
      <c r="H480" s="108"/>
      <c r="I480" s="277"/>
      <c r="J480" s="277"/>
    </row>
    <row r="481" spans="1:10" x14ac:dyDescent="0.15">
      <c r="A481" s="105"/>
      <c r="B481" s="106"/>
      <c r="C481" s="107"/>
      <c r="D481" s="108"/>
      <c r="E481" s="108"/>
      <c r="F481" s="108"/>
      <c r="G481" s="108"/>
      <c r="H481" s="108"/>
      <c r="I481" s="277"/>
      <c r="J481" s="277"/>
    </row>
    <row r="482" spans="1:10" x14ac:dyDescent="0.15">
      <c r="A482" s="105"/>
      <c r="B482" s="106"/>
      <c r="C482" s="107"/>
      <c r="D482" s="108"/>
      <c r="E482" s="108"/>
      <c r="F482" s="108"/>
      <c r="G482" s="108"/>
      <c r="H482" s="108"/>
      <c r="I482" s="277"/>
      <c r="J482" s="277"/>
    </row>
    <row r="483" spans="1:10" x14ac:dyDescent="0.15">
      <c r="A483" s="105"/>
      <c r="B483" s="106"/>
      <c r="C483" s="107"/>
      <c r="D483" s="108"/>
      <c r="E483" s="108"/>
      <c r="F483" s="108"/>
      <c r="G483" s="108"/>
      <c r="H483" s="108"/>
      <c r="I483" s="277"/>
      <c r="J483" s="277"/>
    </row>
    <row r="484" spans="1:10" x14ac:dyDescent="0.15">
      <c r="A484" s="105"/>
      <c r="B484" s="106"/>
      <c r="C484" s="107"/>
      <c r="D484" s="108"/>
      <c r="E484" s="108"/>
      <c r="F484" s="108"/>
      <c r="G484" s="108"/>
      <c r="H484" s="108"/>
      <c r="I484" s="277"/>
      <c r="J484" s="277"/>
    </row>
    <row r="485" spans="1:10" x14ac:dyDescent="0.15">
      <c r="A485" s="105"/>
      <c r="B485" s="106"/>
      <c r="C485" s="107"/>
      <c r="D485" s="108"/>
      <c r="E485" s="108"/>
      <c r="F485" s="108"/>
      <c r="G485" s="108"/>
      <c r="H485" s="108"/>
      <c r="I485" s="277"/>
      <c r="J485" s="277"/>
    </row>
    <row r="486" spans="1:10" x14ac:dyDescent="0.15">
      <c r="A486" s="105"/>
      <c r="B486" s="106"/>
      <c r="C486" s="107"/>
      <c r="D486" s="108"/>
      <c r="E486" s="108"/>
      <c r="F486" s="108"/>
      <c r="G486" s="108"/>
      <c r="H486" s="108"/>
      <c r="I486" s="277"/>
      <c r="J486" s="277"/>
    </row>
    <row r="487" spans="1:10" x14ac:dyDescent="0.15">
      <c r="A487" s="105"/>
      <c r="B487" s="106"/>
      <c r="C487" s="107"/>
      <c r="D487" s="108"/>
      <c r="E487" s="108"/>
      <c r="F487" s="108"/>
      <c r="G487" s="108"/>
      <c r="H487" s="108"/>
      <c r="I487" s="277"/>
      <c r="J487" s="277"/>
    </row>
    <row r="488" spans="1:10" x14ac:dyDescent="0.15">
      <c r="A488" s="105"/>
      <c r="B488" s="106"/>
      <c r="C488" s="107"/>
      <c r="D488" s="108"/>
      <c r="E488" s="108"/>
      <c r="F488" s="108"/>
      <c r="G488" s="108"/>
      <c r="H488" s="108"/>
      <c r="I488" s="277"/>
      <c r="J488" s="277"/>
    </row>
    <row r="489" spans="1:10" x14ac:dyDescent="0.15">
      <c r="A489" s="105"/>
      <c r="B489" s="106"/>
      <c r="C489" s="107"/>
      <c r="D489" s="108"/>
      <c r="E489" s="108"/>
      <c r="F489" s="108"/>
      <c r="G489" s="108"/>
      <c r="H489" s="108"/>
      <c r="I489" s="277"/>
      <c r="J489" s="277"/>
    </row>
    <row r="490" spans="1:10" x14ac:dyDescent="0.15">
      <c r="A490" s="105"/>
      <c r="B490" s="106"/>
      <c r="C490" s="107"/>
      <c r="D490" s="108"/>
      <c r="E490" s="108"/>
      <c r="F490" s="108"/>
      <c r="G490" s="108"/>
      <c r="H490" s="108"/>
      <c r="I490" s="277"/>
      <c r="J490" s="277"/>
    </row>
    <row r="491" spans="1:10" x14ac:dyDescent="0.15">
      <c r="A491" s="105"/>
      <c r="B491" s="106"/>
      <c r="C491" s="107"/>
      <c r="D491" s="108"/>
      <c r="E491" s="108"/>
      <c r="F491" s="108"/>
      <c r="G491" s="108"/>
      <c r="H491" s="108"/>
      <c r="I491" s="277"/>
      <c r="J491" s="277"/>
    </row>
    <row r="492" spans="1:10" x14ac:dyDescent="0.15">
      <c r="A492" s="105"/>
      <c r="B492" s="106"/>
      <c r="C492" s="107"/>
      <c r="D492" s="108"/>
      <c r="E492" s="108"/>
      <c r="F492" s="108"/>
      <c r="G492" s="108"/>
      <c r="H492" s="108"/>
      <c r="I492" s="277"/>
      <c r="J492" s="277"/>
    </row>
    <row r="493" spans="1:10" x14ac:dyDescent="0.15">
      <c r="A493" s="105"/>
      <c r="B493" s="106"/>
      <c r="C493" s="107"/>
      <c r="D493" s="108"/>
      <c r="E493" s="108"/>
      <c r="F493" s="108"/>
      <c r="G493" s="108"/>
      <c r="H493" s="108"/>
      <c r="I493" s="277"/>
      <c r="J493" s="277"/>
    </row>
    <row r="494" spans="1:10" x14ac:dyDescent="0.15">
      <c r="A494" s="105"/>
      <c r="B494" s="106"/>
      <c r="C494" s="107"/>
      <c r="D494" s="108"/>
      <c r="E494" s="108"/>
      <c r="F494" s="108"/>
      <c r="G494" s="108"/>
      <c r="H494" s="108"/>
      <c r="I494" s="277"/>
      <c r="J494" s="277"/>
    </row>
    <row r="495" spans="1:10" x14ac:dyDescent="0.15">
      <c r="A495" s="105"/>
      <c r="B495" s="106"/>
      <c r="C495" s="107"/>
      <c r="D495" s="108"/>
      <c r="E495" s="108"/>
      <c r="F495" s="108"/>
      <c r="G495" s="108"/>
      <c r="H495" s="108"/>
      <c r="I495" s="277"/>
      <c r="J495" s="277"/>
    </row>
    <row r="496" spans="1:10" x14ac:dyDescent="0.15">
      <c r="A496" s="105"/>
      <c r="B496" s="106"/>
      <c r="C496" s="107"/>
      <c r="D496" s="108"/>
      <c r="E496" s="108"/>
      <c r="F496" s="108"/>
      <c r="G496" s="108"/>
      <c r="H496" s="108"/>
      <c r="I496" s="277"/>
      <c r="J496" s="277"/>
    </row>
    <row r="497" spans="1:10" x14ac:dyDescent="0.15">
      <c r="A497" s="105"/>
      <c r="B497" s="106"/>
      <c r="C497" s="107"/>
      <c r="D497" s="108"/>
      <c r="E497" s="108"/>
      <c r="F497" s="108"/>
      <c r="G497" s="108"/>
      <c r="H497" s="108"/>
      <c r="I497" s="277"/>
      <c r="J497" s="277"/>
    </row>
    <row r="498" spans="1:10" x14ac:dyDescent="0.15">
      <c r="A498" s="105"/>
      <c r="B498" s="106"/>
      <c r="C498" s="107"/>
      <c r="D498" s="108"/>
      <c r="E498" s="108"/>
      <c r="F498" s="108"/>
      <c r="G498" s="108"/>
      <c r="H498" s="108"/>
      <c r="I498" s="277"/>
      <c r="J498" s="277"/>
    </row>
    <row r="499" spans="1:10" x14ac:dyDescent="0.15">
      <c r="A499" s="105"/>
      <c r="B499" s="106"/>
      <c r="C499" s="107"/>
      <c r="D499" s="108"/>
      <c r="E499" s="108"/>
      <c r="F499" s="108"/>
      <c r="G499" s="108"/>
      <c r="H499" s="108"/>
      <c r="I499" s="277"/>
      <c r="J499" s="277"/>
    </row>
    <row r="500" spans="1:10" x14ac:dyDescent="0.15">
      <c r="A500" s="105"/>
      <c r="B500" s="106"/>
      <c r="C500" s="107"/>
      <c r="D500" s="108"/>
      <c r="E500" s="108"/>
      <c r="F500" s="108"/>
      <c r="G500" s="108"/>
      <c r="H500" s="108"/>
      <c r="I500" s="277"/>
      <c r="J500" s="277"/>
    </row>
    <row r="501" spans="1:10" x14ac:dyDescent="0.15">
      <c r="A501" s="105"/>
      <c r="B501" s="106"/>
      <c r="C501" s="107"/>
      <c r="D501" s="108"/>
      <c r="E501" s="108"/>
      <c r="F501" s="108"/>
      <c r="G501" s="108"/>
      <c r="H501" s="108"/>
      <c r="I501" s="277"/>
      <c r="J501" s="277"/>
    </row>
    <row r="502" spans="1:10" x14ac:dyDescent="0.15">
      <c r="A502" s="105"/>
      <c r="B502" s="106"/>
      <c r="C502" s="107"/>
      <c r="D502" s="108"/>
      <c r="E502" s="108"/>
      <c r="F502" s="108"/>
      <c r="G502" s="108"/>
      <c r="H502" s="108"/>
      <c r="I502" s="277"/>
      <c r="J502" s="277"/>
    </row>
    <row r="503" spans="1:10" x14ac:dyDescent="0.15">
      <c r="A503" s="105"/>
      <c r="B503" s="106"/>
      <c r="C503" s="107"/>
      <c r="D503" s="108"/>
      <c r="E503" s="108"/>
      <c r="F503" s="108"/>
      <c r="G503" s="108"/>
      <c r="H503" s="108"/>
      <c r="I503" s="277"/>
      <c r="J503" s="277"/>
    </row>
    <row r="504" spans="1:10" x14ac:dyDescent="0.15">
      <c r="A504" s="105"/>
      <c r="B504" s="106"/>
      <c r="C504" s="107"/>
      <c r="D504" s="108"/>
      <c r="E504" s="108"/>
      <c r="F504" s="108"/>
      <c r="G504" s="108"/>
      <c r="H504" s="108"/>
      <c r="I504" s="277"/>
      <c r="J504" s="277"/>
    </row>
    <row r="505" spans="1:10" x14ac:dyDescent="0.15">
      <c r="A505" s="105"/>
      <c r="B505" s="106"/>
      <c r="C505" s="107"/>
      <c r="D505" s="108"/>
      <c r="E505" s="108"/>
      <c r="F505" s="108"/>
      <c r="G505" s="108"/>
      <c r="H505" s="108"/>
      <c r="I505" s="277"/>
      <c r="J505" s="277"/>
    </row>
    <row r="506" spans="1:10" x14ac:dyDescent="0.15">
      <c r="A506" s="105"/>
      <c r="B506" s="106"/>
      <c r="C506" s="107"/>
      <c r="D506" s="108"/>
      <c r="E506" s="108"/>
      <c r="F506" s="108"/>
      <c r="G506" s="108"/>
      <c r="H506" s="108"/>
      <c r="I506" s="277"/>
      <c r="J506" s="277"/>
    </row>
    <row r="507" spans="1:10" x14ac:dyDescent="0.15">
      <c r="A507" s="105"/>
      <c r="B507" s="106"/>
      <c r="C507" s="107"/>
      <c r="D507" s="108"/>
      <c r="E507" s="108"/>
      <c r="F507" s="108"/>
      <c r="G507" s="108"/>
      <c r="H507" s="108"/>
      <c r="I507" s="277"/>
      <c r="J507" s="277"/>
    </row>
    <row r="508" spans="1:10" x14ac:dyDescent="0.15">
      <c r="A508" s="105"/>
      <c r="B508" s="106"/>
      <c r="C508" s="107"/>
      <c r="D508" s="108"/>
      <c r="E508" s="108"/>
      <c r="F508" s="108"/>
      <c r="G508" s="108"/>
      <c r="H508" s="108"/>
      <c r="I508" s="277"/>
      <c r="J508" s="277"/>
    </row>
    <row r="509" spans="1:10" x14ac:dyDescent="0.15">
      <c r="A509" s="105"/>
      <c r="B509" s="106"/>
      <c r="C509" s="107"/>
      <c r="D509" s="108"/>
      <c r="E509" s="108"/>
      <c r="F509" s="108"/>
      <c r="G509" s="108"/>
      <c r="H509" s="108"/>
      <c r="I509" s="277"/>
      <c r="J509" s="277"/>
    </row>
    <row r="510" spans="1:10" x14ac:dyDescent="0.15">
      <c r="A510" s="105"/>
      <c r="B510" s="106"/>
      <c r="C510" s="107"/>
      <c r="D510" s="108"/>
      <c r="E510" s="108"/>
      <c r="F510" s="108"/>
      <c r="G510" s="108"/>
      <c r="H510" s="108"/>
      <c r="I510" s="277"/>
      <c r="J510" s="277"/>
    </row>
    <row r="511" spans="1:10" x14ac:dyDescent="0.15">
      <c r="A511" s="105"/>
      <c r="B511" s="106"/>
      <c r="C511" s="107"/>
      <c r="D511" s="108"/>
      <c r="E511" s="108"/>
      <c r="F511" s="108"/>
      <c r="G511" s="108"/>
      <c r="H511" s="108"/>
      <c r="I511" s="277"/>
      <c r="J511" s="277"/>
    </row>
    <row r="512" spans="1:10" x14ac:dyDescent="0.15">
      <c r="A512" s="105"/>
      <c r="B512" s="106"/>
      <c r="C512" s="107"/>
      <c r="D512" s="108"/>
      <c r="E512" s="108"/>
      <c r="F512" s="108"/>
      <c r="G512" s="108"/>
      <c r="H512" s="108"/>
      <c r="I512" s="277"/>
      <c r="J512" s="277"/>
    </row>
    <row r="513" spans="1:10" x14ac:dyDescent="0.15">
      <c r="A513" s="105"/>
      <c r="B513" s="106"/>
      <c r="C513" s="107"/>
      <c r="D513" s="108"/>
      <c r="E513" s="108"/>
      <c r="F513" s="108"/>
      <c r="G513" s="108"/>
      <c r="H513" s="108"/>
      <c r="I513" s="277"/>
      <c r="J513" s="277"/>
    </row>
    <row r="514" spans="1:10" x14ac:dyDescent="0.15">
      <c r="A514" s="105"/>
      <c r="B514" s="106"/>
      <c r="C514" s="107"/>
      <c r="D514" s="108"/>
      <c r="E514" s="108"/>
      <c r="F514" s="108"/>
      <c r="G514" s="108"/>
      <c r="H514" s="108"/>
      <c r="I514" s="277"/>
      <c r="J514" s="277"/>
    </row>
    <row r="515" spans="1:10" x14ac:dyDescent="0.15">
      <c r="A515" s="105"/>
      <c r="B515" s="106"/>
      <c r="C515" s="107"/>
      <c r="D515" s="108"/>
      <c r="E515" s="108"/>
      <c r="F515" s="108"/>
      <c r="G515" s="108"/>
      <c r="H515" s="108"/>
      <c r="I515" s="277"/>
      <c r="J515" s="277"/>
    </row>
    <row r="516" spans="1:10" x14ac:dyDescent="0.15">
      <c r="A516" s="105"/>
      <c r="B516" s="106"/>
      <c r="C516" s="107"/>
      <c r="D516" s="108"/>
      <c r="E516" s="108"/>
      <c r="F516" s="108"/>
      <c r="G516" s="108"/>
      <c r="H516" s="108"/>
      <c r="I516" s="277"/>
      <c r="J516" s="277"/>
    </row>
    <row r="517" spans="1:10" x14ac:dyDescent="0.15">
      <c r="A517" s="105"/>
      <c r="B517" s="106"/>
      <c r="C517" s="107"/>
      <c r="D517" s="108"/>
      <c r="E517" s="108"/>
      <c r="F517" s="108"/>
      <c r="G517" s="108"/>
      <c r="H517" s="108"/>
      <c r="I517" s="277"/>
      <c r="J517" s="277"/>
    </row>
    <row r="518" spans="1:10" x14ac:dyDescent="0.15">
      <c r="A518" s="105"/>
      <c r="B518" s="106"/>
      <c r="C518" s="107"/>
      <c r="D518" s="108"/>
      <c r="E518" s="108"/>
      <c r="F518" s="108"/>
      <c r="G518" s="108"/>
      <c r="H518" s="108"/>
      <c r="I518" s="277"/>
      <c r="J518" s="277"/>
    </row>
    <row r="519" spans="1:10" x14ac:dyDescent="0.15">
      <c r="A519" s="105"/>
      <c r="B519" s="106"/>
      <c r="C519" s="107"/>
      <c r="D519" s="108"/>
      <c r="E519" s="108"/>
      <c r="F519" s="108"/>
      <c r="G519" s="108"/>
      <c r="H519" s="108"/>
      <c r="I519" s="277"/>
      <c r="J519" s="277"/>
    </row>
    <row r="520" spans="1:10" x14ac:dyDescent="0.15">
      <c r="A520" s="105"/>
      <c r="B520" s="106"/>
      <c r="C520" s="107"/>
      <c r="D520" s="108"/>
      <c r="E520" s="108"/>
      <c r="F520" s="108"/>
      <c r="G520" s="108"/>
      <c r="H520" s="108"/>
      <c r="I520" s="277"/>
      <c r="J520" s="277"/>
    </row>
    <row r="521" spans="1:10" x14ac:dyDescent="0.15">
      <c r="A521" s="105"/>
      <c r="B521" s="106"/>
      <c r="C521" s="107"/>
      <c r="D521" s="108"/>
      <c r="E521" s="108"/>
      <c r="F521" s="108"/>
      <c r="G521" s="108"/>
      <c r="H521" s="108"/>
      <c r="I521" s="277"/>
      <c r="J521" s="277"/>
    </row>
    <row r="522" spans="1:10" x14ac:dyDescent="0.15">
      <c r="A522" s="105"/>
      <c r="B522" s="106"/>
      <c r="C522" s="107"/>
      <c r="D522" s="108"/>
      <c r="E522" s="108"/>
      <c r="F522" s="108"/>
      <c r="G522" s="108"/>
      <c r="H522" s="108"/>
      <c r="I522" s="277"/>
      <c r="J522" s="277"/>
    </row>
    <row r="523" spans="1:10" x14ac:dyDescent="0.15">
      <c r="A523" s="105"/>
      <c r="B523" s="106"/>
      <c r="C523" s="107"/>
      <c r="D523" s="108"/>
      <c r="E523" s="108"/>
      <c r="F523" s="108"/>
      <c r="G523" s="108"/>
      <c r="H523" s="108"/>
      <c r="I523" s="277"/>
      <c r="J523" s="277"/>
    </row>
  </sheetData>
  <mergeCells count="7">
    <mergeCell ref="A29:A30"/>
    <mergeCell ref="A7:B7"/>
    <mergeCell ref="A5:B6"/>
    <mergeCell ref="I5:L5"/>
    <mergeCell ref="A2:F2"/>
    <mergeCell ref="D5:F5"/>
    <mergeCell ref="G5:H5"/>
  </mergeCells>
  <phoneticPr fontId="3"/>
  <pageMargins left="0.7" right="0.7" top="0.75" bottom="0.75" header="0.3" footer="0.3"/>
  <pageSetup paperSize="9" scale="63" fitToHeight="0" orientation="portrait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24</vt:i4>
      </vt:variant>
    </vt:vector>
  </HeadingPairs>
  <TitlesOfParts>
    <vt:vector size="37" baseType="lpstr">
      <vt:lpstr>日常清掃面積表表紙</vt:lpstr>
      <vt:lpstr>清掃回数×面積集計</vt:lpstr>
      <vt:lpstr>１階</vt:lpstr>
      <vt:lpstr>2階</vt:lpstr>
      <vt:lpstr>3階</vt:lpstr>
      <vt:lpstr>4階</vt:lpstr>
      <vt:lpstr>5階</vt:lpstr>
      <vt:lpstr>6階</vt:lpstr>
      <vt:lpstr>7階</vt:lpstr>
      <vt:lpstr>8階</vt:lpstr>
      <vt:lpstr>9F 塔屋階</vt:lpstr>
      <vt:lpstr>宿泊棟</vt:lpstr>
      <vt:lpstr>プレハブ</vt:lpstr>
      <vt:lpstr>'１階'!Print_Area</vt:lpstr>
      <vt:lpstr>'2階'!Print_Area</vt:lpstr>
      <vt:lpstr>'3階'!Print_Area</vt:lpstr>
      <vt:lpstr>'4階'!Print_Area</vt:lpstr>
      <vt:lpstr>'5階'!Print_Area</vt:lpstr>
      <vt:lpstr>'6階'!Print_Area</vt:lpstr>
      <vt:lpstr>'7階'!Print_Area</vt:lpstr>
      <vt:lpstr>'8階'!Print_Area</vt:lpstr>
      <vt:lpstr>'9F 塔屋階'!Print_Area</vt:lpstr>
      <vt:lpstr>プレハブ!Print_Area</vt:lpstr>
      <vt:lpstr>宿泊棟!Print_Area</vt:lpstr>
      <vt:lpstr>清掃回数×面積集計!Print_Area</vt:lpstr>
      <vt:lpstr>日常清掃面積表表紙!Print_Area</vt:lpstr>
      <vt:lpstr>'１階'!Print_Titles</vt:lpstr>
      <vt:lpstr>'2階'!Print_Titles</vt:lpstr>
      <vt:lpstr>'3階'!Print_Titles</vt:lpstr>
      <vt:lpstr>'4階'!Print_Titles</vt:lpstr>
      <vt:lpstr>'5階'!Print_Titles</vt:lpstr>
      <vt:lpstr>'6階'!Print_Titles</vt:lpstr>
      <vt:lpstr>'7階'!Print_Titles</vt:lpstr>
      <vt:lpstr>'8階'!Print_Titles</vt:lpstr>
      <vt:lpstr>'9F 塔屋階'!Print_Titles</vt:lpstr>
      <vt:lpstr>プレハブ!Print_Titles</vt:lpstr>
      <vt:lpstr>宿泊棟!Print_Titles</vt:lpstr>
    </vt:vector>
  </TitlesOfParts>
  <Company>佐賀県医療センター好生館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牛島　卓也</dc:creator>
  <cp:lastModifiedBy>70489</cp:lastModifiedBy>
  <cp:lastPrinted>2021-11-01T01:27:30Z</cp:lastPrinted>
  <dcterms:created xsi:type="dcterms:W3CDTF">2016-06-08T01:47:31Z</dcterms:created>
  <dcterms:modified xsi:type="dcterms:W3CDTF">2021-11-10T01:12:58Z</dcterms:modified>
</cp:coreProperties>
</file>